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mos\Documents\Documents\"/>
    </mc:Choice>
  </mc:AlternateContent>
  <xr:revisionPtr revIDLastSave="0" documentId="8_{4AD39BE6-7B81-40DB-AA11-E475F4954B21}" xr6:coauthVersionLast="47" xr6:coauthVersionMax="47" xr10:uidLastSave="{00000000-0000-0000-0000-000000000000}"/>
  <bookViews>
    <workbookView xWindow="1248" yWindow="-108" windowWidth="21900" windowHeight="13176" xr2:uid="{00000000-000D-0000-FFFF-FFFF00000000}"/>
  </bookViews>
  <sheets>
    <sheet name="Table" sheetId="5" r:id="rId1"/>
    <sheet name="weekly fixtures" sheetId="6" r:id="rId2"/>
    <sheet name="Options" sheetId="4" r:id="rId3"/>
  </sheets>
  <definedNames>
    <definedName name="home">Table!$A$17:$A$202</definedName>
    <definedName name="homescore">Table!$C$17:$C$202</definedName>
    <definedName name="_xlnm.Print_Area" localSheetId="0">Table!$A$42:$F$61</definedName>
    <definedName name="_xlnm.Print_Area" localSheetId="1">'weekly fixtures'!#REF!</definedName>
    <definedName name="visitor">Table!$B$17:$B$202</definedName>
    <definedName name="visitorscore">Table!$E$17:$E$202</definedName>
  </definedNames>
  <calcPr calcId="191029"/>
</workbook>
</file>

<file path=xl/calcChain.xml><?xml version="1.0" encoding="utf-8"?>
<calcChain xmlns="http://schemas.openxmlformats.org/spreadsheetml/2006/main">
  <c r="A42" i="5" l="1"/>
  <c r="B61" i="5" l="1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S11" i="5"/>
  <c r="S12" i="5"/>
  <c r="S10" i="5"/>
  <c r="S9" i="5"/>
  <c r="S8" i="5"/>
  <c r="S7" i="5"/>
  <c r="S6" i="5"/>
  <c r="S5" i="5"/>
  <c r="S4" i="5"/>
  <c r="S3" i="5"/>
  <c r="X10" i="5" l="1"/>
  <c r="U12" i="5" a="1"/>
  <c r="U12" i="5" s="1"/>
  <c r="U5" i="5" a="1"/>
  <c r="U5" i="5" s="1"/>
  <c r="U11" i="5" a="1"/>
  <c r="U11" i="5" s="1"/>
  <c r="T3" i="5" a="1"/>
  <c r="T3" i="5" s="1"/>
  <c r="Y6" i="5"/>
  <c r="T6" i="5" a="1"/>
  <c r="T6" i="5" s="1"/>
  <c r="X6" i="5" l="1"/>
  <c r="Z6" i="5" s="1"/>
  <c r="T7" i="5" a="1"/>
  <c r="T7" i="5" s="1"/>
  <c r="Y9" i="5"/>
  <c r="U4" i="5" a="1"/>
  <c r="U4" i="5" s="1"/>
  <c r="U10" i="5" a="1"/>
  <c r="U10" i="5" s="1"/>
  <c r="Y7" i="5"/>
  <c r="V8" i="5" a="1"/>
  <c r="V8" i="5" s="1"/>
  <c r="T5" i="5" a="1"/>
  <c r="T5" i="5" s="1"/>
  <c r="W12" i="5" a="1"/>
  <c r="W12" i="5" s="1"/>
  <c r="Y5" i="5"/>
  <c r="Y12" i="5"/>
  <c r="W8" i="5" a="1"/>
  <c r="W8" i="5" s="1"/>
  <c r="T9" i="5" a="1"/>
  <c r="T9" i="5" s="1"/>
  <c r="T8" i="5" a="1"/>
  <c r="T8" i="5" s="1"/>
  <c r="W5" i="5" a="1"/>
  <c r="W5" i="5" s="1"/>
  <c r="W7" i="5" a="1"/>
  <c r="W7" i="5" s="1"/>
  <c r="U8" i="5" a="1"/>
  <c r="U8" i="5" s="1"/>
  <c r="W6" i="5" a="1"/>
  <c r="W6" i="5" s="1"/>
  <c r="X9" i="5"/>
  <c r="Z9" i="5" s="1"/>
  <c r="V4" i="5" a="1"/>
  <c r="V4" i="5" s="1"/>
  <c r="W9" i="5" a="1"/>
  <c r="W9" i="5" s="1"/>
  <c r="T12" i="5" a="1"/>
  <c r="T12" i="5" s="1"/>
  <c r="Y8" i="5"/>
  <c r="W11" i="5" a="1"/>
  <c r="W11" i="5" s="1"/>
  <c r="U3" i="5" a="1"/>
  <c r="U3" i="5" s="1"/>
  <c r="X11" i="5"/>
  <c r="Y3" i="5"/>
  <c r="V3" i="5" a="1"/>
  <c r="V3" i="5" s="1"/>
  <c r="X8" i="5"/>
  <c r="Y11" i="5"/>
  <c r="V11" i="5" a="1"/>
  <c r="V11" i="5" s="1"/>
  <c r="W3" i="5" a="1"/>
  <c r="W3" i="5" s="1"/>
  <c r="X3" i="5"/>
  <c r="W10" i="5" a="1"/>
  <c r="W10" i="5" s="1"/>
  <c r="T11" i="5" a="1"/>
  <c r="T11" i="5" s="1"/>
  <c r="X7" i="5"/>
  <c r="Z7" i="5" s="1"/>
  <c r="T10" i="5" a="1"/>
  <c r="T10" i="5" s="1"/>
  <c r="X5" i="5"/>
  <c r="Z5" i="5" s="1"/>
  <c r="X12" i="5"/>
  <c r="Z12" i="5" s="1"/>
  <c r="V10" i="5" a="1"/>
  <c r="V10" i="5" s="1"/>
  <c r="U7" i="5" a="1"/>
  <c r="U7" i="5" s="1"/>
  <c r="W4" i="5" a="1"/>
  <c r="W4" i="5" s="1"/>
  <c r="V6" i="5" a="1"/>
  <c r="V6" i="5" s="1"/>
  <c r="V9" i="5" a="1"/>
  <c r="V9" i="5" s="1"/>
  <c r="Y4" i="5"/>
  <c r="U9" i="5" a="1"/>
  <c r="U9" i="5" s="1"/>
  <c r="X4" i="5"/>
  <c r="V5" i="5" a="1"/>
  <c r="V5" i="5" s="1"/>
  <c r="AA5" i="5" s="1"/>
  <c r="AB5" i="5" s="1"/>
  <c r="V12" i="5" a="1"/>
  <c r="V12" i="5" s="1"/>
  <c r="Y10" i="5"/>
  <c r="Z10" i="5" s="1"/>
  <c r="V7" i="5" a="1"/>
  <c r="V7" i="5" s="1"/>
  <c r="T4" i="5" a="1"/>
  <c r="T4" i="5" s="1"/>
  <c r="U6" i="5" a="1"/>
  <c r="U6" i="5" s="1"/>
  <c r="AA8" i="5" l="1"/>
  <c r="Z4" i="5"/>
  <c r="AA11" i="5"/>
  <c r="AA12" i="5"/>
  <c r="AB12" i="5" s="1"/>
  <c r="AA7" i="5"/>
  <c r="AB7" i="5" s="1"/>
  <c r="Z3" i="5"/>
  <c r="Z8" i="5"/>
  <c r="AA3" i="5"/>
  <c r="AA10" i="5"/>
  <c r="AB10" i="5" s="1"/>
  <c r="AA9" i="5"/>
  <c r="AB9" i="5" s="1"/>
  <c r="AA4" i="5"/>
  <c r="AA6" i="5"/>
  <c r="AB6" i="5" s="1"/>
  <c r="Z11" i="5"/>
  <c r="AB4" i="5" l="1"/>
  <c r="AB8" i="5"/>
  <c r="AB11" i="5"/>
  <c r="AB3" i="5"/>
  <c r="H9" i="5" l="1" a="1"/>
  <c r="H9" i="5" s="1"/>
  <c r="N9" i="5" s="1"/>
  <c r="H6" i="5" a="1"/>
  <c r="H6" i="5" s="1"/>
  <c r="P6" i="5" s="1"/>
  <c r="H7" i="5" a="1"/>
  <c r="H7" i="5" s="1"/>
  <c r="M7" i="5" s="1"/>
  <c r="H5" i="5" a="1"/>
  <c r="H5" i="5" s="1"/>
  <c r="P5" i="5" s="1"/>
  <c r="H12" i="5" a="1"/>
  <c r="H12" i="5" s="1"/>
  <c r="K12" i="5" s="1"/>
  <c r="H10" i="5" a="1"/>
  <c r="H10" i="5" s="1"/>
  <c r="P10" i="5" s="1"/>
  <c r="H8" i="5" a="1"/>
  <c r="H8" i="5" s="1"/>
  <c r="P8" i="5" s="1"/>
  <c r="H14" i="5" a="1"/>
  <c r="H14" i="5" s="1"/>
  <c r="M14" i="5" s="1"/>
  <c r="H13" i="5" a="1"/>
  <c r="H13" i="5" s="1"/>
  <c r="J13" i="5" s="1"/>
  <c r="H11" i="5" a="1"/>
  <c r="H11" i="5" s="1"/>
  <c r="I11" i="5" s="1"/>
  <c r="L9" i="5" l="1"/>
  <c r="J9" i="5"/>
  <c r="O9" i="5"/>
  <c r="I9" i="5"/>
  <c r="J12" i="5"/>
  <c r="L6" i="5"/>
  <c r="M6" i="5"/>
  <c r="N6" i="5"/>
  <c r="K9" i="5"/>
  <c r="P9" i="5"/>
  <c r="I6" i="5"/>
  <c r="O6" i="5"/>
  <c r="M9" i="5"/>
  <c r="K6" i="5"/>
  <c r="P7" i="5"/>
  <c r="N7" i="5"/>
  <c r="J7" i="5"/>
  <c r="I7" i="5"/>
  <c r="K7" i="5"/>
  <c r="L7" i="5"/>
  <c r="O7" i="5"/>
  <c r="K5" i="5"/>
  <c r="L5" i="5"/>
  <c r="I5" i="5"/>
  <c r="O5" i="5"/>
  <c r="M5" i="5"/>
  <c r="J5" i="5"/>
  <c r="O8" i="5"/>
  <c r="P12" i="5"/>
  <c r="J8" i="5"/>
  <c r="L8" i="5"/>
  <c r="K8" i="5"/>
  <c r="M8" i="5"/>
  <c r="N5" i="5"/>
  <c r="I8" i="5"/>
  <c r="N8" i="5"/>
  <c r="L12" i="5"/>
  <c r="L14" i="5"/>
  <c r="J6" i="5"/>
  <c r="N14" i="5"/>
  <c r="L10" i="5"/>
  <c r="O10" i="5"/>
  <c r="M12" i="5"/>
  <c r="N12" i="5"/>
  <c r="O12" i="5"/>
  <c r="I12" i="5"/>
  <c r="J10" i="5"/>
  <c r="I10" i="5"/>
  <c r="M10" i="5"/>
  <c r="N10" i="5"/>
  <c r="K10" i="5"/>
  <c r="I13" i="5"/>
  <c r="O14" i="5"/>
  <c r="J14" i="5"/>
  <c r="K14" i="5"/>
  <c r="P14" i="5"/>
  <c r="P11" i="5"/>
  <c r="I14" i="5"/>
  <c r="K13" i="5"/>
  <c r="N13" i="5"/>
  <c r="M13" i="5"/>
  <c r="P13" i="5"/>
  <c r="L13" i="5"/>
  <c r="O13" i="5"/>
  <c r="J11" i="5"/>
  <c r="L11" i="5"/>
  <c r="O11" i="5"/>
  <c r="M11" i="5"/>
  <c r="K11" i="5"/>
  <c r="N11" i="5"/>
</calcChain>
</file>

<file path=xl/sharedStrings.xml><?xml version="1.0" encoding="utf-8"?>
<sst xmlns="http://schemas.openxmlformats.org/spreadsheetml/2006/main" count="92" uniqueCount="33">
  <si>
    <t>Points</t>
  </si>
  <si>
    <t>points for a win</t>
  </si>
  <si>
    <t>points for a draw</t>
  </si>
  <si>
    <t>points for a loss</t>
  </si>
  <si>
    <t>Team name</t>
  </si>
  <si>
    <t>:</t>
  </si>
  <si>
    <t>GP</t>
  </si>
  <si>
    <t>W</t>
  </si>
  <si>
    <t>D</t>
  </si>
  <si>
    <t>L</t>
  </si>
  <si>
    <t>GF</t>
  </si>
  <si>
    <t>GA</t>
  </si>
  <si>
    <t>GD</t>
  </si>
  <si>
    <t>PTS</t>
  </si>
  <si>
    <t>http://excel-example.com/templates/sport-tournament-template</t>
  </si>
  <si>
    <t>Want more? Visit:</t>
  </si>
  <si>
    <t>rank</t>
  </si>
  <si>
    <t>PF</t>
  </si>
  <si>
    <t>PA</t>
  </si>
  <si>
    <t>PD</t>
  </si>
  <si>
    <t>Tesco</t>
  </si>
  <si>
    <t>Sainsburys</t>
  </si>
  <si>
    <t>Asda</t>
  </si>
  <si>
    <t>Morrisons</t>
  </si>
  <si>
    <t>Co-op</t>
  </si>
  <si>
    <t>Waitrose</t>
  </si>
  <si>
    <t>Iceland</t>
  </si>
  <si>
    <t>04/03/202</t>
  </si>
  <si>
    <t>One Stop</t>
  </si>
  <si>
    <t>B and M</t>
  </si>
  <si>
    <t>Harrods</t>
  </si>
  <si>
    <t xml:space="preserve">Morrisons </t>
  </si>
  <si>
    <t>Table 29th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</si>
</sst>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1" applyAlignment="1" applyProtection="1"/>
    <xf numFmtId="0" fontId="1" fillId="0" borderId="10" xfId="0" applyFont="1" applyBorder="1"/>
    <xf numFmtId="0" fontId="0" fillId="0" borderId="3" xfId="0" applyBorder="1" applyProtection="1">
      <protection locked="0"/>
    </xf>
    <xf numFmtId="0" fontId="5" fillId="0" borderId="0" xfId="0" applyFont="1"/>
    <xf numFmtId="0" fontId="6" fillId="0" borderId="9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7" fillId="2" borderId="3" xfId="0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/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0" fontId="9" fillId="0" borderId="0" xfId="0" applyFont="1" applyAlignment="1">
      <alignment horizontal="center"/>
    </xf>
    <xf numFmtId="0" fontId="10" fillId="0" borderId="3" xfId="0" applyFont="1" applyBorder="1"/>
    <xf numFmtId="0" fontId="11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2"/>
  <sheetViews>
    <sheetView tabSelected="1" topLeftCell="A33" workbookViewId="0">
      <selection activeCell="A42" sqref="A42:F61"/>
    </sheetView>
  </sheetViews>
  <sheetFormatPr defaultRowHeight="14.4" x14ac:dyDescent="0.3"/>
  <cols>
    <col min="1" max="1" width="15.88671875" customWidth="1"/>
    <col min="2" max="2" width="16.109375" customWidth="1"/>
    <col min="3" max="3" width="4.5546875" customWidth="1"/>
    <col min="4" max="4" width="1.5546875" customWidth="1"/>
    <col min="5" max="5" width="5" customWidth="1"/>
    <col min="6" max="6" width="16.5546875" customWidth="1"/>
    <col min="7" max="7" width="8.33203125" style="5" customWidth="1"/>
    <col min="8" max="8" width="18.77734375" style="5" customWidth="1"/>
    <col min="9" max="9" width="5" style="5" customWidth="1"/>
    <col min="10" max="12" width="5" customWidth="1"/>
    <col min="13" max="13" width="8.109375" customWidth="1"/>
    <col min="14" max="14" width="7.44140625" customWidth="1"/>
    <col min="15" max="15" width="6.21875" customWidth="1"/>
    <col min="16" max="16" width="6.44140625" customWidth="1"/>
    <col min="17" max="17" width="11.44140625" customWidth="1"/>
    <col min="18" max="18" width="8.88671875" customWidth="1"/>
    <col min="19" max="19" width="6.109375" hidden="1" customWidth="1"/>
    <col min="20" max="27" width="3.5546875" hidden="1" customWidth="1"/>
    <col min="28" max="28" width="9.109375" hidden="1" customWidth="1"/>
  </cols>
  <sheetData>
    <row r="1" spans="1:28" ht="28.8" x14ac:dyDescent="0.55000000000000004">
      <c r="A1" s="4"/>
    </row>
    <row r="2" spans="1:28" ht="25.8" x14ac:dyDescent="0.5">
      <c r="H2"/>
      <c r="J2" s="40" t="s">
        <v>32</v>
      </c>
      <c r="K2" s="5"/>
      <c r="T2" s="12" t="s">
        <v>6</v>
      </c>
      <c r="U2" s="13" t="s">
        <v>7</v>
      </c>
      <c r="V2" s="13" t="s">
        <v>8</v>
      </c>
      <c r="W2" s="13" t="s">
        <v>9</v>
      </c>
      <c r="X2" s="14" t="s">
        <v>10</v>
      </c>
      <c r="Y2" s="15" t="s">
        <v>11</v>
      </c>
      <c r="Z2" s="13" t="s">
        <v>12</v>
      </c>
      <c r="AA2" s="14" t="s">
        <v>13</v>
      </c>
      <c r="AB2" s="5" t="s">
        <v>16</v>
      </c>
    </row>
    <row r="3" spans="1:28" x14ac:dyDescent="0.3">
      <c r="A3" s="6" t="s">
        <v>4</v>
      </c>
      <c r="B3" s="19"/>
      <c r="S3" s="7" t="str">
        <f t="shared" ref="S3:S12" si="0">A4</f>
        <v>Tesco</v>
      </c>
      <c r="T3" s="8">
        <f t="array" ref="T3">SUM(($A$17:$A$202=S3)*(ISNUMBER($C$17:$C$202)),($B$17:$B$202=S3)*(ISNUMBER($E$17:$E$202)))</f>
        <v>9</v>
      </c>
      <c r="U3" s="5">
        <f t="array" ref="U3">SUM((home=S3)*(homescore&gt;visitorscore),(visitor=S3)*(visitorscore&gt;homescore))</f>
        <v>4</v>
      </c>
      <c r="V3" s="5">
        <f t="array" ref="V3">SUM((home=S3)*(homescore=visitorscore)*ISNUMBER(visitorscore),(visitor=S3)*(visitorscore=homescore)*ISNUMBER(homescore))</f>
        <v>1</v>
      </c>
      <c r="W3" s="5">
        <f t="array" ref="W3">SUM((home=S3)*(homescore&lt;visitorscore),(visitor=S3)*(visitorscore&lt;homescore))</f>
        <v>4</v>
      </c>
      <c r="X3" s="9">
        <f t="shared" ref="X3:X12" si="1">SUMIF(home,S3,homescore)+SUMIF(visitor,S3,visitorscore)</f>
        <v>113</v>
      </c>
      <c r="Y3" s="10">
        <f t="shared" ref="Y3:Y12" si="2">SUMIF(home,S3,visitorscore)+SUMIF(visitor,S3,homescore)</f>
        <v>104</v>
      </c>
      <c r="Z3" s="5">
        <f>X3-Y3</f>
        <v>9</v>
      </c>
      <c r="AA3" s="9">
        <f>U3*Options!$B$2+V3*Options!$B$3+W3*Options!$B$4+VLOOKUP(S3,$A$4:$B$13,2,0)</f>
        <v>9</v>
      </c>
      <c r="AB3">
        <f>X3+Z3*10000+AA3*1000000000</f>
        <v>9000090113</v>
      </c>
    </row>
    <row r="4" spans="1:28" ht="25.8" x14ac:dyDescent="0.5">
      <c r="A4" s="3" t="s">
        <v>20</v>
      </c>
      <c r="H4" s="20"/>
      <c r="I4" s="21" t="s">
        <v>6</v>
      </c>
      <c r="J4" s="22" t="s">
        <v>7</v>
      </c>
      <c r="K4" s="22" t="s">
        <v>8</v>
      </c>
      <c r="L4" s="22" t="s">
        <v>9</v>
      </c>
      <c r="M4" s="23" t="s">
        <v>17</v>
      </c>
      <c r="N4" s="24" t="s">
        <v>18</v>
      </c>
      <c r="O4" s="22" t="s">
        <v>19</v>
      </c>
      <c r="P4" s="23" t="s">
        <v>13</v>
      </c>
      <c r="S4" s="11" t="str">
        <f t="shared" si="0"/>
        <v>Sainsburys</v>
      </c>
      <c r="T4" s="8">
        <f t="array" ref="T4">SUM(($A$17:$A$202=S4)*(ISNUMBER($C$17:$C$202)),($B$17:$B$202=S4)*(ISNUMBER($E$17:$E$202)))</f>
        <v>9</v>
      </c>
      <c r="U4" s="5">
        <f t="array" ref="U4">SUM((home=S4)*(homescore&gt;visitorscore),(visitor=S4)*(visitorscore&gt;homescore))</f>
        <v>5</v>
      </c>
      <c r="V4" s="5">
        <f t="array" ref="V4">SUM((home=S4)*(homescore=visitorscore)*ISNUMBER(visitorscore),(visitor=S4)*(visitorscore=homescore)*ISNUMBER(homescore))</f>
        <v>1</v>
      </c>
      <c r="W4" s="5">
        <f t="array" ref="W4">SUM((home=S4)*(homescore&lt;visitorscore),(visitor=S4)*(visitorscore&lt;homescore))</f>
        <v>3</v>
      </c>
      <c r="X4" s="9">
        <f t="shared" si="1"/>
        <v>139</v>
      </c>
      <c r="Y4" s="10">
        <f t="shared" si="2"/>
        <v>105</v>
      </c>
      <c r="Z4" s="5">
        <f t="shared" ref="Z4:Z12" si="3">X4-Y4</f>
        <v>34</v>
      </c>
      <c r="AA4" s="9">
        <f>U4*Options!$B$2+V4*Options!$B$3+W4*Options!$B$4+VLOOKUP(S4,$A$4:$B$13,2,0)</f>
        <v>11</v>
      </c>
      <c r="AB4">
        <f t="shared" ref="AB4:AB12" si="4">X4+Z4*10000+AA4*1000000000</f>
        <v>11000340139</v>
      </c>
    </row>
    <row r="5" spans="1:28" ht="25.8" x14ac:dyDescent="0.5">
      <c r="A5" s="3" t="s">
        <v>21</v>
      </c>
      <c r="H5" s="25" t="str">
        <f t="array" ref="H5">INDEX($S$3:$S$12,MATCH(LARGE($AB$3:$AB$12-ROW($AB$3:$AB$12)/COUNT($AB$3:$AB$12),ROW(H5)-ROW(H$5)+1),$AB$3:$AB$12-ROW($AB$3:$AB$12)/COUNT($AB$3:$AB$12),0))</f>
        <v>Harrods</v>
      </c>
      <c r="I5" s="26">
        <f t="shared" ref="I5:I14" si="5">VLOOKUP($H5,$S$3:$AA$12,2,0)</f>
        <v>9</v>
      </c>
      <c r="J5" s="27">
        <f t="shared" ref="J5:J14" si="6">VLOOKUP($H5,$S$3:$AA$12,3,0)</f>
        <v>6</v>
      </c>
      <c r="K5" s="27">
        <f t="shared" ref="K5:K14" si="7">VLOOKUP($H5,$S$3:$AA$12,4,0)</f>
        <v>0</v>
      </c>
      <c r="L5" s="27">
        <f t="shared" ref="L5:L14" si="8">VLOOKUP($H5,$S$3:$AA$12,5,0)</f>
        <v>3</v>
      </c>
      <c r="M5" s="28">
        <f t="shared" ref="M5:M14" si="9">VLOOKUP($H5,$S$3:$AA$12,6,0)</f>
        <v>148</v>
      </c>
      <c r="N5" s="26">
        <f t="shared" ref="N5:N14" si="10">VLOOKUP($H5,$S$3:$AA$12,7,0)</f>
        <v>108</v>
      </c>
      <c r="O5" s="27">
        <f t="shared" ref="O5:O14" si="11">VLOOKUP($H5,$S$3:$AA$12,8,0)</f>
        <v>40</v>
      </c>
      <c r="P5" s="28">
        <f t="shared" ref="P5:P14" si="12">VLOOKUP($H5,$S$3:$AA$12,9,0)</f>
        <v>12</v>
      </c>
      <c r="S5" s="11" t="str">
        <f t="shared" si="0"/>
        <v>Asda</v>
      </c>
      <c r="T5" s="8">
        <f t="array" ref="T5">SUM(($A$17:$A$202=S5)*(ISNUMBER($C$17:$C$202)),($B$17:$B$202=S5)*(ISNUMBER($E$17:$E$202)))</f>
        <v>9</v>
      </c>
      <c r="U5" s="5">
        <f t="array" ref="U5">SUM((home=S5)*(homescore&gt;visitorscore),(visitor=S5)*(visitorscore&gt;homescore))</f>
        <v>5</v>
      </c>
      <c r="V5" s="5">
        <f t="array" ref="V5">SUM((home=S5)*(homescore=visitorscore)*ISNUMBER(visitorscore),(visitor=S5)*(visitorscore=homescore)*ISNUMBER(homescore))</f>
        <v>0</v>
      </c>
      <c r="W5" s="5">
        <f t="array" ref="W5">SUM((home=S5)*(homescore&lt;visitorscore),(visitor=S5)*(visitorscore&lt;homescore))</f>
        <v>4</v>
      </c>
      <c r="X5" s="9">
        <f t="shared" si="1"/>
        <v>113</v>
      </c>
      <c r="Y5" s="10">
        <f t="shared" si="2"/>
        <v>124</v>
      </c>
      <c r="Z5" s="5">
        <f t="shared" si="3"/>
        <v>-11</v>
      </c>
      <c r="AA5" s="9">
        <f>U5*Options!$B$2+V5*Options!$B$3+W5*Options!$B$4+VLOOKUP(S5,$A$4:$B$13,2,0)</f>
        <v>10</v>
      </c>
      <c r="AB5">
        <f t="shared" si="4"/>
        <v>9999890113</v>
      </c>
    </row>
    <row r="6" spans="1:28" ht="25.8" x14ac:dyDescent="0.5">
      <c r="A6" s="3" t="s">
        <v>22</v>
      </c>
      <c r="H6" s="25" t="str">
        <f t="array" ref="H6">INDEX($S$3:$S$12,MATCH(LARGE($AB$3:$AB$12-ROW($AB$3:$AB$12)/COUNT($AB$3:$AB$12),ROW(H6)-ROW(H$5)+1),$AB$3:$AB$12-ROW($AB$3:$AB$12)/COUNT($AB$3:$AB$12),0))</f>
        <v>Co-op</v>
      </c>
      <c r="I6" s="26">
        <f t="shared" si="5"/>
        <v>9</v>
      </c>
      <c r="J6" s="27">
        <f t="shared" si="6"/>
        <v>6</v>
      </c>
      <c r="K6" s="27">
        <f t="shared" si="7"/>
        <v>0</v>
      </c>
      <c r="L6" s="27">
        <f t="shared" si="8"/>
        <v>3</v>
      </c>
      <c r="M6" s="28">
        <f t="shared" si="9"/>
        <v>129</v>
      </c>
      <c r="N6" s="26">
        <f t="shared" si="10"/>
        <v>118</v>
      </c>
      <c r="O6" s="27">
        <f t="shared" si="11"/>
        <v>11</v>
      </c>
      <c r="P6" s="28">
        <f t="shared" si="12"/>
        <v>12</v>
      </c>
      <c r="S6" s="11" t="str">
        <f t="shared" si="0"/>
        <v>Morrisons</v>
      </c>
      <c r="T6" s="8">
        <f t="array" ref="T6">SUM(($A$17:$A$202=S6)*(ISNUMBER($C$17:$C$202)),($B$17:$B$202=S6)*(ISNUMBER($E$17:$E$202)))</f>
        <v>9</v>
      </c>
      <c r="U6" s="5">
        <f t="array" ref="U6">SUM((home=S6)*(homescore&gt;visitorscore),(visitor=S6)*(visitorscore&gt;homescore))</f>
        <v>5</v>
      </c>
      <c r="V6" s="5">
        <f t="array" ref="V6">SUM((home=S6)*(homescore=visitorscore)*ISNUMBER(visitorscore),(visitor=S6)*(visitorscore=homescore)*ISNUMBER(homescore))</f>
        <v>0</v>
      </c>
      <c r="W6" s="5">
        <f t="array" ref="W6">SUM((home=S6)*(homescore&lt;visitorscore),(visitor=S6)*(visitorscore&lt;homescore))</f>
        <v>4</v>
      </c>
      <c r="X6" s="9">
        <f t="shared" si="1"/>
        <v>131</v>
      </c>
      <c r="Y6" s="10">
        <f t="shared" si="2"/>
        <v>111</v>
      </c>
      <c r="Z6" s="5">
        <f t="shared" si="3"/>
        <v>20</v>
      </c>
      <c r="AA6" s="9">
        <f>U6*Options!$B$2+V6*Options!$B$3+W6*Options!$B$4+VLOOKUP(S6,$A$4:$B$13,2,0)</f>
        <v>10</v>
      </c>
      <c r="AB6">
        <f t="shared" si="4"/>
        <v>10000200131</v>
      </c>
    </row>
    <row r="7" spans="1:28" ht="25.8" x14ac:dyDescent="0.5">
      <c r="A7" s="3" t="s">
        <v>23</v>
      </c>
      <c r="H7" s="25" t="str">
        <f t="array" ref="H7">INDEX($S$3:$S$12,MATCH(LARGE($AB$3:$AB$12-ROW($AB$3:$AB$12)/COUNT($AB$3:$AB$12),ROW(H7)-ROW(H$5)+1),$AB$3:$AB$12-ROW($AB$3:$AB$12)/COUNT($AB$3:$AB$12),0))</f>
        <v>Sainsburys</v>
      </c>
      <c r="I7" s="26">
        <f t="shared" si="5"/>
        <v>9</v>
      </c>
      <c r="J7" s="27">
        <f t="shared" si="6"/>
        <v>5</v>
      </c>
      <c r="K7" s="27">
        <f t="shared" si="7"/>
        <v>1</v>
      </c>
      <c r="L7" s="27">
        <f t="shared" si="8"/>
        <v>3</v>
      </c>
      <c r="M7" s="28">
        <f t="shared" si="9"/>
        <v>139</v>
      </c>
      <c r="N7" s="26">
        <f t="shared" si="10"/>
        <v>105</v>
      </c>
      <c r="O7" s="27">
        <f t="shared" si="11"/>
        <v>34</v>
      </c>
      <c r="P7" s="28">
        <f t="shared" si="12"/>
        <v>11</v>
      </c>
      <c r="S7" s="11" t="str">
        <f t="shared" si="0"/>
        <v>Harrods</v>
      </c>
      <c r="T7" s="8">
        <f t="array" ref="T7">SUM(($A$17:$A$202=S7)*(ISNUMBER($C$17:$C$202)),($B$17:$B$202=S7)*(ISNUMBER($E$17:$E$202)))</f>
        <v>9</v>
      </c>
      <c r="U7" s="5">
        <f t="array" ref="U7">SUM((home=S7)*(homescore&gt;visitorscore),(visitor=S7)*(visitorscore&gt;homescore))</f>
        <v>6</v>
      </c>
      <c r="V7" s="5">
        <f t="array" ref="V7">SUM((home=S7)*(homescore=visitorscore)*ISNUMBER(visitorscore),(visitor=S7)*(visitorscore=homescore)*ISNUMBER(homescore))</f>
        <v>0</v>
      </c>
      <c r="W7" s="5">
        <f t="array" ref="W7">SUM((home=S7)*(homescore&lt;visitorscore),(visitor=S7)*(visitorscore&lt;homescore))</f>
        <v>3</v>
      </c>
      <c r="X7" s="9">
        <f t="shared" si="1"/>
        <v>148</v>
      </c>
      <c r="Y7" s="10">
        <f t="shared" si="2"/>
        <v>108</v>
      </c>
      <c r="Z7" s="5">
        <f t="shared" si="3"/>
        <v>40</v>
      </c>
      <c r="AA7" s="9">
        <f>U7*Options!$B$2+V7*Options!$B$3+W7*Options!$B$4+VLOOKUP(S7,$A$4:$B$13,2,0)</f>
        <v>12</v>
      </c>
      <c r="AB7">
        <f t="shared" si="4"/>
        <v>12000400148</v>
      </c>
    </row>
    <row r="8" spans="1:28" ht="25.8" x14ac:dyDescent="0.5">
      <c r="A8" s="3" t="s">
        <v>30</v>
      </c>
      <c r="H8" s="25" t="str">
        <f t="array" ref="H8">INDEX($S$3:$S$12,MATCH(LARGE($AB$3:$AB$12-ROW($AB$3:$AB$12)/COUNT($AB$3:$AB$12),ROW(H8)-ROW(H$5)+1),$AB$3:$AB$12-ROW($AB$3:$AB$12)/COUNT($AB$3:$AB$12),0))</f>
        <v>Morrisons</v>
      </c>
      <c r="I8" s="26">
        <f t="shared" si="5"/>
        <v>9</v>
      </c>
      <c r="J8" s="27">
        <f t="shared" si="6"/>
        <v>5</v>
      </c>
      <c r="K8" s="27">
        <f t="shared" si="7"/>
        <v>0</v>
      </c>
      <c r="L8" s="27">
        <f t="shared" si="8"/>
        <v>4</v>
      </c>
      <c r="M8" s="28">
        <f t="shared" si="9"/>
        <v>131</v>
      </c>
      <c r="N8" s="26">
        <f t="shared" si="10"/>
        <v>111</v>
      </c>
      <c r="O8" s="27">
        <f t="shared" si="11"/>
        <v>20</v>
      </c>
      <c r="P8" s="28">
        <f t="shared" si="12"/>
        <v>10</v>
      </c>
      <c r="S8" s="11" t="str">
        <f t="shared" si="0"/>
        <v>Co-op</v>
      </c>
      <c r="T8" s="8">
        <f t="array" ref="T8">SUM(($A$17:$A$202=S8)*(ISNUMBER($C$17:$C$202)),($B$17:$B$202=S8)*(ISNUMBER($E$17:$E$202)))</f>
        <v>9</v>
      </c>
      <c r="U8" s="5">
        <f t="array" ref="U8">SUM((home=S8)*(homescore&gt;visitorscore),(visitor=S8)*(visitorscore&gt;homescore))</f>
        <v>6</v>
      </c>
      <c r="V8" s="5">
        <f t="array" ref="V8">SUM((home=S8)*(homescore=visitorscore)*ISNUMBER(visitorscore),(visitor=S8)*(visitorscore=homescore)*ISNUMBER(homescore))</f>
        <v>0</v>
      </c>
      <c r="W8" s="5">
        <f t="array" ref="W8">SUM((home=S8)*(homescore&lt;visitorscore),(visitor=S8)*(visitorscore&lt;homescore))</f>
        <v>3</v>
      </c>
      <c r="X8" s="9">
        <f t="shared" si="1"/>
        <v>129</v>
      </c>
      <c r="Y8" s="10">
        <f t="shared" si="2"/>
        <v>118</v>
      </c>
      <c r="Z8" s="5">
        <f t="shared" si="3"/>
        <v>11</v>
      </c>
      <c r="AA8" s="9">
        <f>U8*Options!$B$2+V8*Options!$B$3+W8*Options!$B$4+VLOOKUP(S8,$A$4:$B$13,2,0)</f>
        <v>12</v>
      </c>
      <c r="AB8">
        <f t="shared" si="4"/>
        <v>12000110129</v>
      </c>
    </row>
    <row r="9" spans="1:28" ht="25.8" x14ac:dyDescent="0.5">
      <c r="A9" s="3" t="s">
        <v>24</v>
      </c>
      <c r="H9" s="25" t="str">
        <f t="array" ref="H9">INDEX($S$3:$S$12,MATCH(LARGE($AB$3:$AB$12-ROW($AB$3:$AB$12)/COUNT($AB$3:$AB$12),ROW(H9)-ROW(H$5)+1),$AB$3:$AB$12-ROW($AB$3:$AB$12)/COUNT($AB$3:$AB$12),0))</f>
        <v>Asda</v>
      </c>
      <c r="I9" s="26">
        <f t="shared" si="5"/>
        <v>9</v>
      </c>
      <c r="J9" s="27">
        <f t="shared" si="6"/>
        <v>5</v>
      </c>
      <c r="K9" s="27">
        <f t="shared" si="7"/>
        <v>0</v>
      </c>
      <c r="L9" s="27">
        <f t="shared" si="8"/>
        <v>4</v>
      </c>
      <c r="M9" s="28">
        <f t="shared" si="9"/>
        <v>113</v>
      </c>
      <c r="N9" s="26">
        <f t="shared" si="10"/>
        <v>124</v>
      </c>
      <c r="O9" s="27">
        <f t="shared" si="11"/>
        <v>-11</v>
      </c>
      <c r="P9" s="28">
        <f t="shared" si="12"/>
        <v>10</v>
      </c>
      <c r="S9" s="11" t="str">
        <f t="shared" si="0"/>
        <v>B and M</v>
      </c>
      <c r="T9" s="8">
        <f t="array" ref="T9">SUM(($A$17:$A$202=S9)*(ISNUMBER($C$17:$C$202)),($B$17:$B$202=S9)*(ISNUMBER($E$17:$E$202)))</f>
        <v>9</v>
      </c>
      <c r="U9" s="5">
        <f t="array" ref="U9">SUM((home=S9)*(homescore&gt;visitorscore),(visitor=S9)*(visitorscore&gt;homescore))</f>
        <v>3</v>
      </c>
      <c r="V9" s="5">
        <f t="array" ref="V9">SUM((home=S9)*(homescore=visitorscore)*ISNUMBER(visitorscore),(visitor=S9)*(visitorscore=homescore)*ISNUMBER(homescore))</f>
        <v>0</v>
      </c>
      <c r="W9" s="5">
        <f t="array" ref="W9">SUM((home=S9)*(homescore&lt;visitorscore),(visitor=S9)*(visitorscore&lt;homescore))</f>
        <v>6</v>
      </c>
      <c r="X9" s="9">
        <f t="shared" si="1"/>
        <v>109</v>
      </c>
      <c r="Y9" s="10">
        <f t="shared" si="2"/>
        <v>130</v>
      </c>
      <c r="Z9" s="5">
        <f t="shared" si="3"/>
        <v>-21</v>
      </c>
      <c r="AA9" s="9">
        <f>U9*Options!$B$2+V9*Options!$B$3+W9*Options!$B$4+VLOOKUP(S9,$A$4:$B$13,2,0)</f>
        <v>6</v>
      </c>
      <c r="AB9">
        <f t="shared" si="4"/>
        <v>5999790109</v>
      </c>
    </row>
    <row r="10" spans="1:28" ht="25.8" x14ac:dyDescent="0.5">
      <c r="A10" s="3" t="s">
        <v>29</v>
      </c>
      <c r="H10" s="25" t="str">
        <f t="array" ref="H10">INDEX($S$3:$S$12,MATCH(LARGE($AB$3:$AB$12-ROW($AB$3:$AB$12)/COUNT($AB$3:$AB$12),ROW(H10)-ROW(H$5)+1),$AB$3:$AB$12-ROW($AB$3:$AB$12)/COUNT($AB$3:$AB$12),0))</f>
        <v>Tesco</v>
      </c>
      <c r="I10" s="26">
        <f t="shared" si="5"/>
        <v>9</v>
      </c>
      <c r="J10" s="27">
        <f t="shared" si="6"/>
        <v>4</v>
      </c>
      <c r="K10" s="27">
        <f t="shared" si="7"/>
        <v>1</v>
      </c>
      <c r="L10" s="27">
        <f t="shared" si="8"/>
        <v>4</v>
      </c>
      <c r="M10" s="28">
        <f t="shared" si="9"/>
        <v>113</v>
      </c>
      <c r="N10" s="26">
        <f t="shared" si="10"/>
        <v>104</v>
      </c>
      <c r="O10" s="27">
        <f t="shared" si="11"/>
        <v>9</v>
      </c>
      <c r="P10" s="28">
        <f t="shared" si="12"/>
        <v>9</v>
      </c>
      <c r="S10" s="11" t="str">
        <f t="shared" si="0"/>
        <v>Waitrose</v>
      </c>
      <c r="T10" s="8">
        <f t="array" ref="T10">SUM(($A$17:$A$202=S10)*(ISNUMBER($C$17:$C$202)),($B$17:$B$202=S10)*(ISNUMBER($E$17:$E$202)))</f>
        <v>9</v>
      </c>
      <c r="U10" s="5">
        <f t="array" ref="U10">SUM((home=S10)*(homescore&gt;visitorscore),(visitor=S10)*(visitorscore&gt;homescore))</f>
        <v>2</v>
      </c>
      <c r="V10" s="5">
        <f t="array" ref="V10">SUM((home=S10)*(homescore=visitorscore)*ISNUMBER(visitorscore),(visitor=S10)*(visitorscore=homescore)*ISNUMBER(homescore))</f>
        <v>0</v>
      </c>
      <c r="W10" s="5">
        <f t="array" ref="W10">SUM((home=S10)*(homescore&lt;visitorscore),(visitor=S10)*(visitorscore&lt;homescore))</f>
        <v>7</v>
      </c>
      <c r="X10" s="9">
        <f t="shared" si="1"/>
        <v>88</v>
      </c>
      <c r="Y10" s="10">
        <f t="shared" si="2"/>
        <v>140</v>
      </c>
      <c r="Z10" s="5">
        <f t="shared" si="3"/>
        <v>-52</v>
      </c>
      <c r="AA10" s="9">
        <f>U10*Options!$B$2+V10*Options!$B$3+W10*Options!$B$4+VLOOKUP(S10,$A$4:$B$13,2,0)</f>
        <v>4</v>
      </c>
      <c r="AB10">
        <f t="shared" si="4"/>
        <v>3999480088</v>
      </c>
    </row>
    <row r="11" spans="1:28" ht="25.8" x14ac:dyDescent="0.5">
      <c r="A11" s="3" t="s">
        <v>25</v>
      </c>
      <c r="H11" s="25" t="str">
        <f t="array" ref="H11">INDEX($S$3:$S$12,MATCH(LARGE($AB$3:$AB$12-ROW($AB$3:$AB$12)/COUNT($AB$3:$AB$12),ROW(H11)-ROW(H$5)+1),$AB$3:$AB$12-ROW($AB$3:$AB$12)/COUNT($AB$3:$AB$12),0))</f>
        <v>Iceland</v>
      </c>
      <c r="I11" s="26">
        <f t="shared" si="5"/>
        <v>9</v>
      </c>
      <c r="J11" s="27">
        <f t="shared" si="6"/>
        <v>4</v>
      </c>
      <c r="K11" s="27">
        <f t="shared" si="7"/>
        <v>0</v>
      </c>
      <c r="L11" s="27">
        <f t="shared" si="8"/>
        <v>5</v>
      </c>
      <c r="M11" s="28">
        <f t="shared" si="9"/>
        <v>120</v>
      </c>
      <c r="N11" s="26">
        <f t="shared" si="10"/>
        <v>130</v>
      </c>
      <c r="O11" s="27">
        <f t="shared" si="11"/>
        <v>-10</v>
      </c>
      <c r="P11" s="28">
        <f t="shared" si="12"/>
        <v>8</v>
      </c>
      <c r="S11" s="11" t="str">
        <f t="shared" si="0"/>
        <v>Iceland</v>
      </c>
      <c r="T11" s="8">
        <f t="array" ref="T11">SUM(($A$17:$A$202=S11)*(ISNUMBER($C$17:$C$202)),($B$17:$B$202=S11)*(ISNUMBER($E$17:$E$202)))</f>
        <v>9</v>
      </c>
      <c r="U11" s="5">
        <f t="array" ref="U11">SUM((home=S11)*(homescore&gt;visitorscore),(visitor=S11)*(visitorscore&gt;homescore))</f>
        <v>4</v>
      </c>
      <c r="V11" s="5">
        <f t="array" ref="V11">SUM((home=S11)*(homescore=visitorscore)*ISNUMBER(visitorscore),(visitor=S11)*(visitorscore=homescore)*ISNUMBER(homescore))</f>
        <v>0</v>
      </c>
      <c r="W11" s="5">
        <f t="array" ref="W11">SUM((home=S11)*(homescore&lt;visitorscore),(visitor=S11)*(visitorscore&lt;homescore))</f>
        <v>5</v>
      </c>
      <c r="X11" s="9">
        <f t="shared" si="1"/>
        <v>120</v>
      </c>
      <c r="Y11" s="10">
        <f t="shared" si="2"/>
        <v>130</v>
      </c>
      <c r="Z11" s="5">
        <f t="shared" si="3"/>
        <v>-10</v>
      </c>
      <c r="AA11" s="9">
        <f>U11*Options!$B$2+V11*Options!$B$3+W11*Options!$B$4+VLOOKUP(S11,$A$4:$B$13,2,0)</f>
        <v>8</v>
      </c>
      <c r="AB11">
        <f t="shared" si="4"/>
        <v>7999900120</v>
      </c>
    </row>
    <row r="12" spans="1:28" ht="25.8" x14ac:dyDescent="0.5">
      <c r="A12" s="3" t="s">
        <v>26</v>
      </c>
      <c r="H12" s="25" t="str">
        <f t="array" ref="H12">INDEX($S$3:$S$12,MATCH(LARGE($AB$3:$AB$12-ROW($AB$3:$AB$12)/COUNT($AB$3:$AB$12),ROW(H12)-ROW(H$5)+1),$AB$3:$AB$12-ROW($AB$3:$AB$12)/COUNT($AB$3:$AB$12),0))</f>
        <v>One Stop</v>
      </c>
      <c r="I12" s="26">
        <f t="shared" si="5"/>
        <v>9</v>
      </c>
      <c r="J12" s="27">
        <f t="shared" si="6"/>
        <v>4</v>
      </c>
      <c r="K12" s="27">
        <f t="shared" si="7"/>
        <v>0</v>
      </c>
      <c r="L12" s="27">
        <f t="shared" si="8"/>
        <v>5</v>
      </c>
      <c r="M12" s="28">
        <f t="shared" si="9"/>
        <v>124</v>
      </c>
      <c r="N12" s="26">
        <f t="shared" si="10"/>
        <v>144</v>
      </c>
      <c r="O12" s="27">
        <f t="shared" si="11"/>
        <v>-20</v>
      </c>
      <c r="P12" s="28">
        <f t="shared" si="12"/>
        <v>8</v>
      </c>
      <c r="S12" s="11" t="str">
        <f t="shared" si="0"/>
        <v>One Stop</v>
      </c>
      <c r="T12" s="8">
        <f t="array" ref="T12">SUM(($A$17:$A$202=S12)*(ISNUMBER($C$17:$C$202)),($B$17:$B$202=S12)*(ISNUMBER($E$17:$E$202)))</f>
        <v>9</v>
      </c>
      <c r="U12" s="5">
        <f t="array" ref="U12">SUM((home=S12)*(homescore&gt;visitorscore),(visitor=S12)*(visitorscore&gt;homescore))</f>
        <v>4</v>
      </c>
      <c r="V12" s="5">
        <f t="array" ref="V12">SUM((home=S12)*(homescore=visitorscore)*ISNUMBER(visitorscore),(visitor=S12)*(visitorscore=homescore)*ISNUMBER(homescore))</f>
        <v>0</v>
      </c>
      <c r="W12" s="5">
        <f t="array" ref="W12">SUM((home=S12)*(homescore&lt;visitorscore),(visitor=S12)*(visitorscore&lt;homescore))</f>
        <v>5</v>
      </c>
      <c r="X12" s="9">
        <f t="shared" si="1"/>
        <v>124</v>
      </c>
      <c r="Y12" s="10">
        <f t="shared" si="2"/>
        <v>144</v>
      </c>
      <c r="Z12" s="5">
        <f t="shared" si="3"/>
        <v>-20</v>
      </c>
      <c r="AA12" s="9">
        <f>U12*Options!$B$2+V12*Options!$B$3+W12*Options!$B$4+VLOOKUP(S12,$A$4:$B$13,2,0)</f>
        <v>8</v>
      </c>
      <c r="AB12">
        <f t="shared" si="4"/>
        <v>7999800124</v>
      </c>
    </row>
    <row r="13" spans="1:28" ht="25.8" x14ac:dyDescent="0.5">
      <c r="A13" s="3" t="s">
        <v>28</v>
      </c>
      <c r="H13" s="25" t="str">
        <f t="array" ref="H13">INDEX($S$3:$S$12,MATCH(LARGE($AB$3:$AB$12-ROW($AB$3:$AB$12)/COUNT($AB$3:$AB$12),ROW(H13)-ROW(H$5)+1),$AB$3:$AB$12-ROW($AB$3:$AB$12)/COUNT($AB$3:$AB$12),0))</f>
        <v>B and M</v>
      </c>
      <c r="I13" s="26">
        <f t="shared" si="5"/>
        <v>9</v>
      </c>
      <c r="J13" s="27">
        <f t="shared" si="6"/>
        <v>3</v>
      </c>
      <c r="K13" s="27">
        <f t="shared" si="7"/>
        <v>0</v>
      </c>
      <c r="L13" s="27">
        <f t="shared" si="8"/>
        <v>6</v>
      </c>
      <c r="M13" s="28">
        <f t="shared" si="9"/>
        <v>109</v>
      </c>
      <c r="N13" s="26">
        <f t="shared" si="10"/>
        <v>130</v>
      </c>
      <c r="O13" s="27">
        <f t="shared" si="11"/>
        <v>-21</v>
      </c>
      <c r="P13" s="28">
        <f t="shared" si="12"/>
        <v>6</v>
      </c>
    </row>
    <row r="14" spans="1:28" ht="25.8" x14ac:dyDescent="0.5">
      <c r="H14" s="25" t="str">
        <f t="array" ref="H14">INDEX($S$3:$S$12,MATCH(LARGE($AB$3:$AB$12-ROW($AB$3:$AB$12)/COUNT($AB$3:$AB$12),ROW(H14)-ROW(H$5)+1),$AB$3:$AB$12-ROW($AB$3:$AB$12)/COUNT($AB$3:$AB$12),0))</f>
        <v>Waitrose</v>
      </c>
      <c r="I14" s="26">
        <f t="shared" si="5"/>
        <v>9</v>
      </c>
      <c r="J14" s="27">
        <f t="shared" si="6"/>
        <v>2</v>
      </c>
      <c r="K14" s="27">
        <f t="shared" si="7"/>
        <v>0</v>
      </c>
      <c r="L14" s="27">
        <f t="shared" si="8"/>
        <v>7</v>
      </c>
      <c r="M14" s="28">
        <f t="shared" si="9"/>
        <v>88</v>
      </c>
      <c r="N14" s="26">
        <f t="shared" si="10"/>
        <v>140</v>
      </c>
      <c r="O14" s="27">
        <f t="shared" si="11"/>
        <v>-52</v>
      </c>
      <c r="P14" s="28">
        <f t="shared" si="12"/>
        <v>4</v>
      </c>
    </row>
    <row r="16" spans="1:28" x14ac:dyDescent="0.3">
      <c r="A16" s="17"/>
    </row>
    <row r="17" spans="1:29" ht="21" x14ac:dyDescent="0.4">
      <c r="A17" s="29" t="str">
        <f>A4</f>
        <v>Tesco</v>
      </c>
      <c r="B17" s="29" t="str">
        <f>A13</f>
        <v>One Stop</v>
      </c>
      <c r="C17" s="30">
        <v>8</v>
      </c>
      <c r="D17" s="31" t="s">
        <v>5</v>
      </c>
      <c r="E17" s="31">
        <v>15</v>
      </c>
      <c r="F17" s="38">
        <v>45348</v>
      </c>
    </row>
    <row r="18" spans="1:29" ht="21" x14ac:dyDescent="0.4">
      <c r="A18" s="29" t="str">
        <f>A5</f>
        <v>Sainsburys</v>
      </c>
      <c r="B18" s="29" t="str">
        <f>A12</f>
        <v>Iceland</v>
      </c>
      <c r="C18" s="30">
        <v>19</v>
      </c>
      <c r="D18" s="31" t="s">
        <v>5</v>
      </c>
      <c r="E18" s="31">
        <v>8</v>
      </c>
      <c r="F18" s="5"/>
    </row>
    <row r="19" spans="1:29" ht="21" x14ac:dyDescent="0.4">
      <c r="A19" s="29" t="str">
        <f>A6</f>
        <v>Asda</v>
      </c>
      <c r="B19" s="29" t="str">
        <f>A11</f>
        <v>Waitrose</v>
      </c>
      <c r="C19" s="30">
        <v>19</v>
      </c>
      <c r="D19" s="31" t="s">
        <v>5</v>
      </c>
      <c r="E19" s="31">
        <v>7</v>
      </c>
      <c r="F19" s="5"/>
    </row>
    <row r="20" spans="1:29" ht="21" x14ac:dyDescent="0.4">
      <c r="A20" s="29" t="str">
        <f>A7</f>
        <v>Morrisons</v>
      </c>
      <c r="B20" s="29" t="str">
        <f>A10</f>
        <v>B and M</v>
      </c>
      <c r="C20" s="30">
        <v>17</v>
      </c>
      <c r="D20" s="31" t="s">
        <v>5</v>
      </c>
      <c r="E20" s="31">
        <v>15</v>
      </c>
      <c r="F20" s="5"/>
    </row>
    <row r="21" spans="1:29" ht="21" x14ac:dyDescent="0.4">
      <c r="A21" s="29" t="str">
        <f>A8</f>
        <v>Harrods</v>
      </c>
      <c r="B21" s="29" t="str">
        <f>A9</f>
        <v>Co-op</v>
      </c>
      <c r="C21" s="30">
        <v>24</v>
      </c>
      <c r="D21" s="31" t="s">
        <v>5</v>
      </c>
      <c r="E21" s="31">
        <v>6</v>
      </c>
      <c r="F21" s="5"/>
    </row>
    <row r="22" spans="1:29" ht="21" x14ac:dyDescent="0.4">
      <c r="A22" s="32" t="str">
        <f>A10</f>
        <v>B and M</v>
      </c>
      <c r="B22" s="32" t="str">
        <f>A5</f>
        <v>Sainsburys</v>
      </c>
      <c r="C22" s="33">
        <v>4</v>
      </c>
      <c r="D22" s="34" t="s">
        <v>5</v>
      </c>
      <c r="E22" s="34">
        <v>20</v>
      </c>
      <c r="F22" s="38" t="s">
        <v>27</v>
      </c>
    </row>
    <row r="23" spans="1:29" ht="21" x14ac:dyDescent="0.4">
      <c r="A23" s="32" t="str">
        <f>A11</f>
        <v>Waitrose</v>
      </c>
      <c r="B23" s="32" t="str">
        <f>A4</f>
        <v>Tesco</v>
      </c>
      <c r="C23" s="33">
        <v>5</v>
      </c>
      <c r="D23" s="34" t="s">
        <v>5</v>
      </c>
      <c r="E23" s="34">
        <v>18</v>
      </c>
      <c r="F23">
        <v>4</v>
      </c>
    </row>
    <row r="24" spans="1:29" ht="21" x14ac:dyDescent="0.4">
      <c r="A24" s="32" t="str">
        <f>A13</f>
        <v>One Stop</v>
      </c>
      <c r="B24" s="32" t="str">
        <f>A12</f>
        <v>Iceland</v>
      </c>
      <c r="C24" s="33">
        <v>16</v>
      </c>
      <c r="D24" s="34" t="s">
        <v>5</v>
      </c>
      <c r="E24" s="34">
        <v>27</v>
      </c>
    </row>
    <row r="25" spans="1:29" ht="21" x14ac:dyDescent="0.4">
      <c r="A25" s="32" t="str">
        <f>A9</f>
        <v>Co-op</v>
      </c>
      <c r="B25" s="32" t="str">
        <f>A6</f>
        <v>Asda</v>
      </c>
      <c r="C25" s="33">
        <v>25</v>
      </c>
      <c r="D25" s="34" t="s">
        <v>5</v>
      </c>
      <c r="E25" s="34">
        <v>3</v>
      </c>
    </row>
    <row r="26" spans="1:29" ht="21" x14ac:dyDescent="0.4">
      <c r="A26" s="32" t="str">
        <f>A8</f>
        <v>Harrods</v>
      </c>
      <c r="B26" s="32" t="str">
        <f>A7</f>
        <v>Morrisons</v>
      </c>
      <c r="C26" s="33">
        <v>7</v>
      </c>
      <c r="D26" s="34" t="s">
        <v>5</v>
      </c>
      <c r="E26" s="34">
        <v>20</v>
      </c>
    </row>
    <row r="27" spans="1:29" ht="21" x14ac:dyDescent="0.4">
      <c r="A27" s="29" t="str">
        <f>A12</f>
        <v>Iceland</v>
      </c>
      <c r="B27" s="29" t="str">
        <f>A11</f>
        <v>Waitrose</v>
      </c>
      <c r="C27" s="30">
        <v>14</v>
      </c>
      <c r="D27" s="31" t="s">
        <v>5</v>
      </c>
      <c r="E27" s="31">
        <v>6</v>
      </c>
      <c r="F27" s="39">
        <v>45362</v>
      </c>
    </row>
    <row r="28" spans="1:29" ht="21" x14ac:dyDescent="0.4">
      <c r="A28" s="29" t="str">
        <f>A4</f>
        <v>Tesco</v>
      </c>
      <c r="B28" s="29" t="str">
        <f>A10</f>
        <v>B and M</v>
      </c>
      <c r="C28" s="30">
        <v>15</v>
      </c>
      <c r="D28" s="31" t="s">
        <v>5</v>
      </c>
      <c r="E28" s="31">
        <v>13</v>
      </c>
    </row>
    <row r="29" spans="1:29" ht="21" x14ac:dyDescent="0.4">
      <c r="A29" s="29" t="str">
        <f>A9</f>
        <v>Co-op</v>
      </c>
      <c r="B29" s="29" t="str">
        <f>A5</f>
        <v>Sainsburys</v>
      </c>
      <c r="C29" s="30">
        <v>18</v>
      </c>
      <c r="D29" s="31" t="s">
        <v>5</v>
      </c>
      <c r="E29" s="31">
        <v>14</v>
      </c>
    </row>
    <row r="30" spans="1:29" ht="21" x14ac:dyDescent="0.4">
      <c r="A30" s="29" t="str">
        <f>A8</f>
        <v>Harrods</v>
      </c>
      <c r="B30" s="29" t="str">
        <f>A6</f>
        <v>Asda</v>
      </c>
      <c r="C30" s="30">
        <v>17</v>
      </c>
      <c r="D30" s="31" t="s">
        <v>5</v>
      </c>
      <c r="E30" s="31">
        <v>10</v>
      </c>
    </row>
    <row r="31" spans="1:29" ht="21" x14ac:dyDescent="0.4">
      <c r="A31" s="29" t="str">
        <f>A7</f>
        <v>Morrisons</v>
      </c>
      <c r="B31" s="29" t="str">
        <f>A13</f>
        <v>One Stop</v>
      </c>
      <c r="C31" s="30">
        <v>19</v>
      </c>
      <c r="D31" s="31" t="s">
        <v>5</v>
      </c>
      <c r="E31" s="31">
        <v>11</v>
      </c>
    </row>
    <row r="32" spans="1:29" ht="21" x14ac:dyDescent="0.4">
      <c r="A32" s="32" t="str">
        <f>A12</f>
        <v>Iceland</v>
      </c>
      <c r="B32" s="32" t="str">
        <f>A10</f>
        <v>B and M</v>
      </c>
      <c r="C32" s="33">
        <v>17</v>
      </c>
      <c r="D32" s="34" t="s">
        <v>5</v>
      </c>
      <c r="E32" s="34">
        <v>6</v>
      </c>
      <c r="F32" s="39">
        <v>45369</v>
      </c>
      <c r="AB32" s="5"/>
      <c r="AC32" s="5"/>
    </row>
    <row r="33" spans="1:29" ht="21" x14ac:dyDescent="0.4">
      <c r="A33" s="32" t="str">
        <f>A9</f>
        <v>Co-op</v>
      </c>
      <c r="B33" s="32" t="str">
        <f>A4</f>
        <v>Tesco</v>
      </c>
      <c r="C33" s="33">
        <v>8</v>
      </c>
      <c r="D33" s="34" t="s">
        <v>5</v>
      </c>
      <c r="E33" s="34">
        <v>16</v>
      </c>
      <c r="AB33" s="5"/>
      <c r="AC33" s="5"/>
    </row>
    <row r="34" spans="1:29" ht="21" x14ac:dyDescent="0.4">
      <c r="A34" s="32" t="str">
        <f>A7</f>
        <v>Morrisons</v>
      </c>
      <c r="B34" s="32" t="str">
        <f>A6</f>
        <v>Asda</v>
      </c>
      <c r="C34" s="33">
        <v>10</v>
      </c>
      <c r="D34" s="34" t="s">
        <v>5</v>
      </c>
      <c r="E34" s="34">
        <v>13</v>
      </c>
      <c r="AB34" s="5"/>
      <c r="AC34" s="5"/>
    </row>
    <row r="35" spans="1:29" ht="21" x14ac:dyDescent="0.4">
      <c r="A35" s="32" t="str">
        <f>A13</f>
        <v>One Stop</v>
      </c>
      <c r="B35" s="32" t="str">
        <f>A11</f>
        <v>Waitrose</v>
      </c>
      <c r="C35" s="33">
        <v>16</v>
      </c>
      <c r="D35" s="34" t="s">
        <v>5</v>
      </c>
      <c r="E35" s="34">
        <v>8</v>
      </c>
    </row>
    <row r="36" spans="1:29" ht="21" x14ac:dyDescent="0.4">
      <c r="A36" s="32" t="str">
        <f>A5</f>
        <v>Sainsburys</v>
      </c>
      <c r="B36" s="32" t="str">
        <f>A8</f>
        <v>Harrods</v>
      </c>
      <c r="C36" s="33">
        <v>15</v>
      </c>
      <c r="D36" s="34" t="s">
        <v>5</v>
      </c>
      <c r="E36" s="34">
        <v>8</v>
      </c>
    </row>
    <row r="37" spans="1:29" ht="21" x14ac:dyDescent="0.4">
      <c r="A37" s="29" t="str">
        <f>A12</f>
        <v>Iceland</v>
      </c>
      <c r="B37" s="29" t="str">
        <f>A6</f>
        <v>Asda</v>
      </c>
      <c r="C37" s="30">
        <v>9</v>
      </c>
      <c r="D37" s="31" t="s">
        <v>5</v>
      </c>
      <c r="E37" s="31">
        <v>16</v>
      </c>
      <c r="F37" s="39">
        <v>45376</v>
      </c>
    </row>
    <row r="38" spans="1:29" ht="21" x14ac:dyDescent="0.4">
      <c r="A38" s="29" t="str">
        <f>A11</f>
        <v>Waitrose</v>
      </c>
      <c r="B38" s="29" t="str">
        <f>A7</f>
        <v>Morrisons</v>
      </c>
      <c r="C38" s="30">
        <v>11</v>
      </c>
      <c r="D38" s="31" t="s">
        <v>5</v>
      </c>
      <c r="E38" s="31">
        <v>10</v>
      </c>
    </row>
    <row r="39" spans="1:29" ht="21" x14ac:dyDescent="0.4">
      <c r="A39" s="29" t="str">
        <f>A5</f>
        <v>Sainsburys</v>
      </c>
      <c r="B39" s="29" t="str">
        <f>A4</f>
        <v>Tesco</v>
      </c>
      <c r="C39" s="30">
        <v>10</v>
      </c>
      <c r="D39" s="31" t="s">
        <v>5</v>
      </c>
      <c r="E39" s="31">
        <v>10</v>
      </c>
    </row>
    <row r="40" spans="1:29" ht="21" x14ac:dyDescent="0.4">
      <c r="A40" s="29" t="str">
        <f>A10</f>
        <v>B and M</v>
      </c>
      <c r="B40" s="29" t="str">
        <f>A8</f>
        <v>Harrods</v>
      </c>
      <c r="C40" s="30">
        <v>9</v>
      </c>
      <c r="D40" s="31" t="s">
        <v>5</v>
      </c>
      <c r="E40" s="31">
        <v>21</v>
      </c>
    </row>
    <row r="41" spans="1:29" ht="21" x14ac:dyDescent="0.4">
      <c r="A41" s="29" t="str">
        <f>A13</f>
        <v>One Stop</v>
      </c>
      <c r="B41" s="29" t="str">
        <f>A9</f>
        <v>Co-op</v>
      </c>
      <c r="C41" s="30">
        <v>19</v>
      </c>
      <c r="D41" s="31" t="s">
        <v>5</v>
      </c>
      <c r="E41" s="31">
        <v>12</v>
      </c>
    </row>
    <row r="42" spans="1:29" ht="21" x14ac:dyDescent="0.4">
      <c r="A42" s="32" t="str">
        <f>A4</f>
        <v>Tesco</v>
      </c>
      <c r="B42" s="32" t="str">
        <f>A7</f>
        <v>Morrisons</v>
      </c>
      <c r="C42" s="33">
        <v>10</v>
      </c>
      <c r="D42" s="34" t="s">
        <v>5</v>
      </c>
      <c r="E42" s="34">
        <v>16</v>
      </c>
      <c r="F42" s="39">
        <v>45390</v>
      </c>
    </row>
    <row r="43" spans="1:29" ht="21" x14ac:dyDescent="0.4">
      <c r="A43" s="32" t="str">
        <f>A6</f>
        <v>Asda</v>
      </c>
      <c r="B43" s="32" t="str">
        <f>A5</f>
        <v>Sainsburys</v>
      </c>
      <c r="C43" s="33">
        <v>16</v>
      </c>
      <c r="D43" s="34" t="s">
        <v>5</v>
      </c>
      <c r="E43" s="34">
        <v>7</v>
      </c>
    </row>
    <row r="44" spans="1:29" ht="21" x14ac:dyDescent="0.4">
      <c r="A44" s="32" t="str">
        <f>A10</f>
        <v>B and M</v>
      </c>
      <c r="B44" s="32" t="str">
        <f>A13</f>
        <v>One Stop</v>
      </c>
      <c r="C44" s="33">
        <v>22</v>
      </c>
      <c r="D44" s="34" t="s">
        <v>5</v>
      </c>
      <c r="E44" s="34">
        <v>7</v>
      </c>
    </row>
    <row r="45" spans="1:29" ht="21" x14ac:dyDescent="0.4">
      <c r="A45" s="32" t="str">
        <f>A11</f>
        <v>Waitrose</v>
      </c>
      <c r="B45" s="32" t="str">
        <f>A9</f>
        <v>Co-op</v>
      </c>
      <c r="C45" s="33">
        <v>11</v>
      </c>
      <c r="D45" s="34" t="s">
        <v>5</v>
      </c>
      <c r="E45" s="34">
        <v>13</v>
      </c>
    </row>
    <row r="46" spans="1:29" ht="21" x14ac:dyDescent="0.4">
      <c r="A46" s="32" t="str">
        <f>A8</f>
        <v>Harrods</v>
      </c>
      <c r="B46" s="32" t="str">
        <f>A12</f>
        <v>Iceland</v>
      </c>
      <c r="C46" s="33">
        <v>28</v>
      </c>
      <c r="D46" s="34" t="s">
        <v>5</v>
      </c>
      <c r="E46" s="34">
        <v>13</v>
      </c>
    </row>
    <row r="47" spans="1:29" ht="21" x14ac:dyDescent="0.4">
      <c r="A47" s="29" t="str">
        <f>A6</f>
        <v>Asda</v>
      </c>
      <c r="B47" s="29" t="str">
        <f>A4</f>
        <v>Tesco</v>
      </c>
      <c r="C47" s="30">
        <v>8</v>
      </c>
      <c r="D47" s="31" t="s">
        <v>5</v>
      </c>
      <c r="E47" s="31">
        <v>16</v>
      </c>
      <c r="F47" s="39">
        <v>45397</v>
      </c>
    </row>
    <row r="48" spans="1:29" ht="21" x14ac:dyDescent="0.4">
      <c r="A48" s="29" t="str">
        <f>A13</f>
        <v>One Stop</v>
      </c>
      <c r="B48" s="29" t="str">
        <f>A5</f>
        <v>Sainsburys</v>
      </c>
      <c r="C48" s="30">
        <v>14</v>
      </c>
      <c r="D48" s="31" t="s">
        <v>5</v>
      </c>
      <c r="E48" s="31">
        <v>13</v>
      </c>
    </row>
    <row r="49" spans="1:6" ht="21" x14ac:dyDescent="0.4">
      <c r="A49" s="29" t="str">
        <f>A10</f>
        <v>B and M</v>
      </c>
      <c r="B49" s="29" t="str">
        <f>A9</f>
        <v>Co-op</v>
      </c>
      <c r="C49" s="30">
        <v>12</v>
      </c>
      <c r="D49" s="31" t="s">
        <v>5</v>
      </c>
      <c r="E49" s="31">
        <v>13</v>
      </c>
    </row>
    <row r="50" spans="1:6" ht="21" x14ac:dyDescent="0.4">
      <c r="A50" s="29" t="str">
        <f>A11</f>
        <v>Waitrose</v>
      </c>
      <c r="B50" s="29" t="str">
        <f>A8</f>
        <v>Harrods</v>
      </c>
      <c r="C50" s="30">
        <v>17</v>
      </c>
      <c r="D50" s="31" t="s">
        <v>5</v>
      </c>
      <c r="E50" s="31">
        <v>13</v>
      </c>
    </row>
    <row r="51" spans="1:6" ht="21" x14ac:dyDescent="0.4">
      <c r="A51" s="29" t="str">
        <f>A12</f>
        <v>Iceland</v>
      </c>
      <c r="B51" s="29" t="str">
        <f>A7</f>
        <v>Morrisons</v>
      </c>
      <c r="C51" s="30">
        <v>8</v>
      </c>
      <c r="D51" s="31" t="s">
        <v>5</v>
      </c>
      <c r="E51" s="31">
        <v>14</v>
      </c>
    </row>
    <row r="52" spans="1:6" ht="21" x14ac:dyDescent="0.4">
      <c r="A52" s="32" t="str">
        <f>A6</f>
        <v>Asda</v>
      </c>
      <c r="B52" s="32" t="str">
        <f>A10</f>
        <v>B and M</v>
      </c>
      <c r="C52" s="33">
        <v>9</v>
      </c>
      <c r="D52" s="34" t="s">
        <v>5</v>
      </c>
      <c r="E52" s="34">
        <v>15</v>
      </c>
      <c r="F52" s="39">
        <v>45404</v>
      </c>
    </row>
    <row r="53" spans="1:6" ht="21" x14ac:dyDescent="0.4">
      <c r="A53" s="32" t="str">
        <f>A5</f>
        <v>Sainsburys</v>
      </c>
      <c r="B53" s="32" t="str">
        <f>A11</f>
        <v>Waitrose</v>
      </c>
      <c r="C53" s="33">
        <v>24</v>
      </c>
      <c r="D53" s="34" t="s">
        <v>5</v>
      </c>
      <c r="E53" s="34">
        <v>12</v>
      </c>
    </row>
    <row r="54" spans="1:6" ht="21" x14ac:dyDescent="0.4">
      <c r="A54" s="32" t="str">
        <f>A4</f>
        <v>Tesco</v>
      </c>
      <c r="B54" s="32" t="str">
        <f>A12</f>
        <v>Iceland</v>
      </c>
      <c r="C54" s="33">
        <v>10</v>
      </c>
      <c r="D54" s="34" t="s">
        <v>5</v>
      </c>
      <c r="E54" s="34">
        <v>15</v>
      </c>
    </row>
    <row r="55" spans="1:6" ht="21" x14ac:dyDescent="0.4">
      <c r="A55" s="32" t="str">
        <f>A8</f>
        <v>Harrods</v>
      </c>
      <c r="B55" s="32" t="str">
        <f>A13</f>
        <v>One Stop</v>
      </c>
      <c r="C55" s="33">
        <v>16</v>
      </c>
      <c r="D55" s="34" t="s">
        <v>5</v>
      </c>
      <c r="E55" s="34">
        <v>8</v>
      </c>
    </row>
    <row r="56" spans="1:6" ht="21" x14ac:dyDescent="0.4">
      <c r="A56" s="32" t="str">
        <f>A9</f>
        <v>Co-op</v>
      </c>
      <c r="B56" s="32" t="str">
        <f>A7</f>
        <v>Morrisons</v>
      </c>
      <c r="C56" s="33">
        <v>19</v>
      </c>
      <c r="D56" s="34" t="s">
        <v>5</v>
      </c>
      <c r="E56" s="34">
        <v>10</v>
      </c>
    </row>
    <row r="57" spans="1:6" ht="21" x14ac:dyDescent="0.4">
      <c r="A57" s="29" t="str">
        <f>A11</f>
        <v>Waitrose</v>
      </c>
      <c r="B57" s="29" t="str">
        <f>A10</f>
        <v>B and M</v>
      </c>
      <c r="C57" s="30">
        <v>11</v>
      </c>
      <c r="D57" s="31" t="s">
        <v>5</v>
      </c>
      <c r="E57" s="31">
        <v>13</v>
      </c>
      <c r="F57" s="39">
        <v>45411</v>
      </c>
    </row>
    <row r="58" spans="1:6" ht="21" x14ac:dyDescent="0.4">
      <c r="A58" s="29" t="str">
        <f>A13</f>
        <v>One Stop</v>
      </c>
      <c r="B58" s="29" t="str">
        <f>A6</f>
        <v>Asda</v>
      </c>
      <c r="C58" s="30">
        <v>18</v>
      </c>
      <c r="D58" s="31" t="s">
        <v>5</v>
      </c>
      <c r="E58" s="31">
        <v>19</v>
      </c>
    </row>
    <row r="59" spans="1:6" ht="21" x14ac:dyDescent="0.4">
      <c r="A59" s="29" t="str">
        <f>A4</f>
        <v>Tesco</v>
      </c>
      <c r="B59" s="29" t="str">
        <f>A8</f>
        <v>Harrods</v>
      </c>
      <c r="C59" s="30">
        <v>10</v>
      </c>
      <c r="D59" s="31" t="s">
        <v>5</v>
      </c>
      <c r="E59" s="31">
        <v>14</v>
      </c>
    </row>
    <row r="60" spans="1:6" ht="21" x14ac:dyDescent="0.4">
      <c r="A60" s="29" t="str">
        <f>A7</f>
        <v>Morrisons</v>
      </c>
      <c r="B60" s="29" t="str">
        <f>A5</f>
        <v>Sainsburys</v>
      </c>
      <c r="C60" s="30">
        <v>15</v>
      </c>
      <c r="D60" s="31" t="s">
        <v>5</v>
      </c>
      <c r="E60" s="31">
        <v>17</v>
      </c>
    </row>
    <row r="61" spans="1:6" ht="21" x14ac:dyDescent="0.4">
      <c r="A61" s="29" t="str">
        <f>A9</f>
        <v>Co-op</v>
      </c>
      <c r="B61" s="29" t="str">
        <f>A12</f>
        <v>Iceland</v>
      </c>
      <c r="C61" s="30">
        <v>15</v>
      </c>
      <c r="D61" s="31" t="s">
        <v>5</v>
      </c>
      <c r="E61" s="31">
        <v>9</v>
      </c>
    </row>
    <row r="63" spans="1:6" x14ac:dyDescent="0.3">
      <c r="A63" s="35"/>
    </row>
    <row r="64" spans="1:6" x14ac:dyDescent="0.3">
      <c r="A64" s="36"/>
      <c r="B64" s="36"/>
      <c r="C64" s="37"/>
      <c r="D64" s="37"/>
      <c r="E64" s="37"/>
    </row>
    <row r="65" spans="1:5" x14ac:dyDescent="0.3">
      <c r="A65" s="36"/>
      <c r="B65" s="36"/>
      <c r="C65" s="37"/>
      <c r="D65" s="37"/>
      <c r="E65" s="37"/>
    </row>
    <row r="66" spans="1:5" x14ac:dyDescent="0.3">
      <c r="A66" s="36"/>
      <c r="B66" s="36"/>
      <c r="C66" s="37"/>
      <c r="D66" s="37"/>
      <c r="E66" s="37"/>
    </row>
    <row r="67" spans="1:5" x14ac:dyDescent="0.3">
      <c r="A67" s="36"/>
      <c r="B67" s="36"/>
      <c r="C67" s="37"/>
      <c r="D67" s="37"/>
      <c r="E67" s="37"/>
    </row>
    <row r="68" spans="1:5" x14ac:dyDescent="0.3">
      <c r="A68" s="36"/>
      <c r="B68" s="36"/>
      <c r="C68" s="37"/>
      <c r="D68" s="37"/>
      <c r="E68" s="37"/>
    </row>
    <row r="69" spans="1:5" x14ac:dyDescent="0.3">
      <c r="C69" s="5"/>
      <c r="D69" s="5"/>
      <c r="E69" s="5"/>
    </row>
    <row r="70" spans="1:5" x14ac:dyDescent="0.3">
      <c r="C70" s="5"/>
      <c r="D70" s="5"/>
      <c r="E70" s="5"/>
    </row>
    <row r="71" spans="1:5" x14ac:dyDescent="0.3">
      <c r="C71" s="5"/>
      <c r="D71" s="5"/>
      <c r="E71" s="5"/>
    </row>
    <row r="72" spans="1:5" x14ac:dyDescent="0.3">
      <c r="C72" s="5"/>
      <c r="D72" s="5"/>
      <c r="E72" s="5"/>
    </row>
    <row r="73" spans="1:5" x14ac:dyDescent="0.3">
      <c r="C73" s="5"/>
      <c r="D73" s="5"/>
      <c r="E73" s="5"/>
    </row>
    <row r="74" spans="1:5" x14ac:dyDescent="0.3">
      <c r="A74" s="36"/>
      <c r="B74" s="36"/>
      <c r="C74" s="37"/>
      <c r="D74" s="37"/>
      <c r="E74" s="37"/>
    </row>
    <row r="75" spans="1:5" x14ac:dyDescent="0.3">
      <c r="A75" s="36"/>
      <c r="B75" s="36"/>
      <c r="C75" s="37"/>
      <c r="D75" s="37"/>
      <c r="E75" s="37"/>
    </row>
    <row r="76" spans="1:5" x14ac:dyDescent="0.3">
      <c r="A76" s="36"/>
      <c r="B76" s="36"/>
      <c r="C76" s="37"/>
      <c r="D76" s="37"/>
      <c r="E76" s="37"/>
    </row>
    <row r="77" spans="1:5" x14ac:dyDescent="0.3">
      <c r="A77" s="36"/>
      <c r="B77" s="36"/>
      <c r="C77" s="37"/>
      <c r="D77" s="37"/>
      <c r="E77" s="37"/>
    </row>
    <row r="78" spans="1:5" x14ac:dyDescent="0.3">
      <c r="A78" s="36"/>
      <c r="B78" s="36"/>
      <c r="C78" s="37"/>
      <c r="D78" s="37"/>
      <c r="E78" s="37"/>
    </row>
    <row r="79" spans="1:5" x14ac:dyDescent="0.3">
      <c r="C79" s="5"/>
      <c r="D79" s="5"/>
      <c r="E79" s="5"/>
    </row>
    <row r="80" spans="1:5" x14ac:dyDescent="0.3">
      <c r="C80" s="5"/>
      <c r="D80" s="5"/>
      <c r="E80" s="5"/>
    </row>
    <row r="81" spans="1:5" x14ac:dyDescent="0.3">
      <c r="C81" s="5"/>
      <c r="D81" s="5"/>
      <c r="E81" s="5"/>
    </row>
    <row r="82" spans="1:5" x14ac:dyDescent="0.3">
      <c r="C82" s="5"/>
      <c r="D82" s="5"/>
      <c r="E82" s="5"/>
    </row>
    <row r="83" spans="1:5" x14ac:dyDescent="0.3">
      <c r="C83" s="5"/>
      <c r="D83" s="5"/>
      <c r="E83" s="5"/>
    </row>
    <row r="84" spans="1:5" x14ac:dyDescent="0.3">
      <c r="A84" s="36"/>
      <c r="B84" s="36"/>
      <c r="C84" s="37"/>
      <c r="D84" s="37"/>
      <c r="E84" s="37"/>
    </row>
    <row r="85" spans="1:5" x14ac:dyDescent="0.3">
      <c r="A85" s="36"/>
      <c r="B85" s="36"/>
      <c r="C85" s="37"/>
      <c r="D85" s="37"/>
      <c r="E85" s="37"/>
    </row>
    <row r="86" spans="1:5" x14ac:dyDescent="0.3">
      <c r="A86" s="36"/>
      <c r="B86" s="36"/>
      <c r="C86" s="37"/>
      <c r="D86" s="37"/>
      <c r="E86" s="37"/>
    </row>
    <row r="87" spans="1:5" x14ac:dyDescent="0.3">
      <c r="A87" s="36"/>
      <c r="B87" s="36"/>
      <c r="C87" s="37"/>
      <c r="D87" s="37"/>
      <c r="E87" s="37"/>
    </row>
    <row r="88" spans="1:5" x14ac:dyDescent="0.3">
      <c r="A88" s="36"/>
      <c r="B88" s="36"/>
      <c r="C88" s="37"/>
      <c r="D88" s="37"/>
      <c r="E88" s="37"/>
    </row>
    <row r="89" spans="1:5" x14ac:dyDescent="0.3">
      <c r="C89" s="5"/>
      <c r="D89" s="5"/>
      <c r="E89" s="5"/>
    </row>
    <row r="90" spans="1:5" x14ac:dyDescent="0.3">
      <c r="C90" s="5"/>
      <c r="D90" s="5"/>
      <c r="E90" s="5"/>
    </row>
    <row r="91" spans="1:5" x14ac:dyDescent="0.3">
      <c r="C91" s="5"/>
      <c r="D91" s="5"/>
      <c r="E91" s="5"/>
    </row>
    <row r="92" spans="1:5" x14ac:dyDescent="0.3">
      <c r="C92" s="5"/>
      <c r="D92" s="5"/>
      <c r="E92" s="5"/>
    </row>
    <row r="93" spans="1:5" x14ac:dyDescent="0.3">
      <c r="C93" s="5"/>
      <c r="D93" s="5"/>
      <c r="E93" s="5"/>
    </row>
    <row r="94" spans="1:5" x14ac:dyDescent="0.3">
      <c r="A94" s="36"/>
      <c r="B94" s="36"/>
      <c r="C94" s="37"/>
      <c r="D94" s="37"/>
      <c r="E94" s="37"/>
    </row>
    <row r="95" spans="1:5" x14ac:dyDescent="0.3">
      <c r="A95" s="36"/>
      <c r="B95" s="36"/>
      <c r="C95" s="37"/>
      <c r="D95" s="37"/>
      <c r="E95" s="37"/>
    </row>
    <row r="96" spans="1:5" x14ac:dyDescent="0.3">
      <c r="A96" s="36"/>
      <c r="B96" s="36"/>
      <c r="C96" s="37"/>
      <c r="D96" s="37"/>
      <c r="E96" s="37"/>
    </row>
    <row r="97" spans="1:5" x14ac:dyDescent="0.3">
      <c r="A97" s="36"/>
      <c r="B97" s="36"/>
      <c r="C97" s="37"/>
      <c r="D97" s="37"/>
      <c r="E97" s="37"/>
    </row>
    <row r="98" spans="1:5" x14ac:dyDescent="0.3">
      <c r="A98" s="36"/>
      <c r="B98" s="36"/>
      <c r="C98" s="37"/>
      <c r="D98" s="37"/>
      <c r="E98" s="37"/>
    </row>
    <row r="99" spans="1:5" x14ac:dyDescent="0.3">
      <c r="C99" s="5"/>
      <c r="D99" s="5"/>
      <c r="E99" s="5"/>
    </row>
    <row r="100" spans="1:5" x14ac:dyDescent="0.3">
      <c r="C100" s="5"/>
      <c r="D100" s="5"/>
      <c r="E100" s="5"/>
    </row>
    <row r="101" spans="1:5" x14ac:dyDescent="0.3">
      <c r="C101" s="5"/>
      <c r="D101" s="5"/>
      <c r="E101" s="5"/>
    </row>
    <row r="102" spans="1:5" x14ac:dyDescent="0.3">
      <c r="C102" s="5"/>
      <c r="D102" s="5"/>
      <c r="E102" s="5"/>
    </row>
    <row r="103" spans="1:5" x14ac:dyDescent="0.3">
      <c r="C103" s="5"/>
      <c r="D103" s="5"/>
      <c r="E103" s="5"/>
    </row>
    <row r="104" spans="1:5" x14ac:dyDescent="0.3">
      <c r="A104" s="36"/>
      <c r="B104" s="36"/>
      <c r="C104" s="37"/>
      <c r="D104" s="37"/>
      <c r="E104" s="37"/>
    </row>
    <row r="105" spans="1:5" x14ac:dyDescent="0.3">
      <c r="A105" s="36"/>
      <c r="B105" s="36"/>
      <c r="C105" s="37"/>
      <c r="D105" s="37"/>
      <c r="E105" s="37"/>
    </row>
    <row r="106" spans="1:5" x14ac:dyDescent="0.3">
      <c r="A106" s="36"/>
      <c r="B106" s="36"/>
      <c r="C106" s="37"/>
      <c r="D106" s="37"/>
      <c r="E106" s="37"/>
    </row>
    <row r="107" spans="1:5" x14ac:dyDescent="0.3">
      <c r="A107" s="36"/>
      <c r="B107" s="36"/>
      <c r="C107" s="37"/>
      <c r="D107" s="37"/>
      <c r="E107" s="37"/>
    </row>
    <row r="108" spans="1:5" x14ac:dyDescent="0.3">
      <c r="A108" s="36"/>
      <c r="B108" s="36"/>
      <c r="C108" s="37"/>
      <c r="D108" s="37"/>
      <c r="E108" s="37"/>
    </row>
    <row r="110" spans="1:5" x14ac:dyDescent="0.3">
      <c r="A110" s="35"/>
    </row>
    <row r="111" spans="1:5" x14ac:dyDescent="0.3">
      <c r="A111" s="36"/>
      <c r="B111" s="36"/>
      <c r="C111" s="37"/>
      <c r="D111" s="37"/>
      <c r="E111" s="37"/>
    </row>
    <row r="112" spans="1:5" x14ac:dyDescent="0.3">
      <c r="A112" s="36"/>
      <c r="B112" s="36"/>
      <c r="C112" s="37"/>
      <c r="D112" s="37"/>
      <c r="E112" s="37"/>
    </row>
    <row r="113" spans="1:5" x14ac:dyDescent="0.3">
      <c r="A113" s="36"/>
      <c r="B113" s="36"/>
      <c r="C113" s="37"/>
      <c r="D113" s="37"/>
      <c r="E113" s="37"/>
    </row>
    <row r="114" spans="1:5" x14ac:dyDescent="0.3">
      <c r="A114" s="36"/>
      <c r="B114" s="36"/>
      <c r="C114" s="37"/>
      <c r="D114" s="37"/>
      <c r="E114" s="37"/>
    </row>
    <row r="115" spans="1:5" x14ac:dyDescent="0.3">
      <c r="A115" s="36"/>
      <c r="B115" s="36"/>
      <c r="C115" s="37"/>
      <c r="D115" s="37"/>
      <c r="E115" s="37"/>
    </row>
    <row r="116" spans="1:5" x14ac:dyDescent="0.3">
      <c r="C116" s="5"/>
      <c r="D116" s="5"/>
      <c r="E116" s="5"/>
    </row>
    <row r="117" spans="1:5" x14ac:dyDescent="0.3">
      <c r="C117" s="5"/>
      <c r="D117" s="5"/>
      <c r="E117" s="5"/>
    </row>
    <row r="118" spans="1:5" x14ac:dyDescent="0.3">
      <c r="C118" s="5"/>
      <c r="D118" s="5"/>
      <c r="E118" s="5"/>
    </row>
    <row r="119" spans="1:5" x14ac:dyDescent="0.3">
      <c r="C119" s="5"/>
      <c r="D119" s="5"/>
      <c r="E119" s="5"/>
    </row>
    <row r="120" spans="1:5" x14ac:dyDescent="0.3">
      <c r="C120" s="5"/>
      <c r="D120" s="5"/>
      <c r="E120" s="5"/>
    </row>
    <row r="121" spans="1:5" x14ac:dyDescent="0.3">
      <c r="A121" s="36"/>
      <c r="B121" s="36"/>
      <c r="C121" s="37"/>
      <c r="D121" s="37"/>
      <c r="E121" s="37"/>
    </row>
    <row r="122" spans="1:5" x14ac:dyDescent="0.3">
      <c r="A122" s="36"/>
      <c r="B122" s="36"/>
      <c r="C122" s="37"/>
      <c r="D122" s="37"/>
      <c r="E122" s="37"/>
    </row>
    <row r="123" spans="1:5" x14ac:dyDescent="0.3">
      <c r="A123" s="36"/>
      <c r="B123" s="36"/>
      <c r="C123" s="37"/>
      <c r="D123" s="37"/>
      <c r="E123" s="37"/>
    </row>
    <row r="124" spans="1:5" x14ac:dyDescent="0.3">
      <c r="A124" s="36"/>
      <c r="B124" s="36"/>
      <c r="C124" s="37"/>
      <c r="D124" s="37"/>
      <c r="E124" s="37"/>
    </row>
    <row r="125" spans="1:5" x14ac:dyDescent="0.3">
      <c r="A125" s="36"/>
      <c r="B125" s="36"/>
      <c r="C125" s="37"/>
      <c r="D125" s="37"/>
      <c r="E125" s="37"/>
    </row>
    <row r="126" spans="1:5" x14ac:dyDescent="0.3">
      <c r="C126" s="5"/>
      <c r="D126" s="5"/>
      <c r="E126" s="5"/>
    </row>
    <row r="127" spans="1:5" x14ac:dyDescent="0.3">
      <c r="C127" s="5"/>
      <c r="D127" s="5"/>
      <c r="E127" s="5"/>
    </row>
    <row r="128" spans="1:5" x14ac:dyDescent="0.3">
      <c r="C128" s="5"/>
      <c r="D128" s="5"/>
      <c r="E128" s="5"/>
    </row>
    <row r="129" spans="1:5" x14ac:dyDescent="0.3">
      <c r="C129" s="5"/>
      <c r="D129" s="5"/>
      <c r="E129" s="5"/>
    </row>
    <row r="130" spans="1:5" x14ac:dyDescent="0.3">
      <c r="C130" s="5"/>
      <c r="D130" s="5"/>
      <c r="E130" s="5"/>
    </row>
    <row r="131" spans="1:5" x14ac:dyDescent="0.3">
      <c r="A131" s="36"/>
      <c r="B131" s="36"/>
      <c r="C131" s="37"/>
      <c r="D131" s="37"/>
      <c r="E131" s="37"/>
    </row>
    <row r="132" spans="1:5" x14ac:dyDescent="0.3">
      <c r="A132" s="36"/>
      <c r="B132" s="36"/>
      <c r="C132" s="37"/>
      <c r="D132" s="37"/>
      <c r="E132" s="37"/>
    </row>
    <row r="133" spans="1:5" x14ac:dyDescent="0.3">
      <c r="A133" s="36"/>
      <c r="B133" s="36"/>
      <c r="C133" s="37"/>
      <c r="D133" s="37"/>
      <c r="E133" s="37"/>
    </row>
    <row r="134" spans="1:5" x14ac:dyDescent="0.3">
      <c r="A134" s="36"/>
      <c r="B134" s="36"/>
      <c r="C134" s="37"/>
      <c r="D134" s="37"/>
      <c r="E134" s="37"/>
    </row>
    <row r="135" spans="1:5" x14ac:dyDescent="0.3">
      <c r="A135" s="36"/>
      <c r="B135" s="36"/>
      <c r="C135" s="37"/>
      <c r="D135" s="37"/>
      <c r="E135" s="37"/>
    </row>
    <row r="136" spans="1:5" x14ac:dyDescent="0.3">
      <c r="C136" s="5"/>
      <c r="D136" s="5"/>
      <c r="E136" s="5"/>
    </row>
    <row r="137" spans="1:5" x14ac:dyDescent="0.3">
      <c r="C137" s="5"/>
      <c r="D137" s="5"/>
      <c r="E137" s="5"/>
    </row>
    <row r="138" spans="1:5" x14ac:dyDescent="0.3">
      <c r="C138" s="5"/>
      <c r="D138" s="5"/>
      <c r="E138" s="5"/>
    </row>
    <row r="139" spans="1:5" x14ac:dyDescent="0.3">
      <c r="C139" s="5"/>
      <c r="D139" s="5"/>
      <c r="E139" s="5"/>
    </row>
    <row r="140" spans="1:5" x14ac:dyDescent="0.3">
      <c r="C140" s="5"/>
      <c r="D140" s="5"/>
      <c r="E140" s="5"/>
    </row>
    <row r="141" spans="1:5" x14ac:dyDescent="0.3">
      <c r="A141" s="36"/>
      <c r="B141" s="36"/>
      <c r="C141" s="37"/>
      <c r="D141" s="37"/>
      <c r="E141" s="37"/>
    </row>
    <row r="142" spans="1:5" x14ac:dyDescent="0.3">
      <c r="A142" s="36"/>
      <c r="B142" s="36"/>
      <c r="C142" s="37"/>
      <c r="D142" s="37"/>
      <c r="E142" s="37"/>
    </row>
    <row r="143" spans="1:5" x14ac:dyDescent="0.3">
      <c r="A143" s="36"/>
      <c r="B143" s="36"/>
      <c r="C143" s="37"/>
      <c r="D143" s="37"/>
      <c r="E143" s="37"/>
    </row>
    <row r="144" spans="1:5" x14ac:dyDescent="0.3">
      <c r="A144" s="36"/>
      <c r="B144" s="36"/>
      <c r="C144" s="37"/>
      <c r="D144" s="37"/>
      <c r="E144" s="37"/>
    </row>
    <row r="145" spans="1:5" x14ac:dyDescent="0.3">
      <c r="A145" s="36"/>
      <c r="B145" s="36"/>
      <c r="C145" s="37"/>
      <c r="D145" s="37"/>
      <c r="E145" s="37"/>
    </row>
    <row r="146" spans="1:5" x14ac:dyDescent="0.3">
      <c r="C146" s="5"/>
      <c r="D146" s="5"/>
      <c r="E146" s="5"/>
    </row>
    <row r="147" spans="1:5" x14ac:dyDescent="0.3">
      <c r="C147" s="5"/>
      <c r="D147" s="5"/>
      <c r="E147" s="5"/>
    </row>
    <row r="148" spans="1:5" x14ac:dyDescent="0.3">
      <c r="C148" s="5"/>
      <c r="D148" s="5"/>
      <c r="E148" s="5"/>
    </row>
    <row r="149" spans="1:5" x14ac:dyDescent="0.3">
      <c r="C149" s="5"/>
      <c r="D149" s="5"/>
      <c r="E149" s="5"/>
    </row>
    <row r="150" spans="1:5" x14ac:dyDescent="0.3">
      <c r="C150" s="5"/>
      <c r="D150" s="5"/>
      <c r="E150" s="5"/>
    </row>
    <row r="151" spans="1:5" x14ac:dyDescent="0.3">
      <c r="A151" s="36"/>
      <c r="B151" s="36"/>
      <c r="C151" s="37"/>
      <c r="D151" s="37"/>
      <c r="E151" s="37"/>
    </row>
    <row r="152" spans="1:5" x14ac:dyDescent="0.3">
      <c r="A152" s="36"/>
      <c r="B152" s="36"/>
      <c r="C152" s="37"/>
      <c r="D152" s="37"/>
      <c r="E152" s="37"/>
    </row>
    <row r="153" spans="1:5" x14ac:dyDescent="0.3">
      <c r="A153" s="36"/>
      <c r="B153" s="36"/>
      <c r="C153" s="37"/>
      <c r="D153" s="37"/>
      <c r="E153" s="37"/>
    </row>
    <row r="154" spans="1:5" x14ac:dyDescent="0.3">
      <c r="A154" s="36"/>
      <c r="B154" s="36"/>
      <c r="C154" s="37"/>
      <c r="D154" s="37"/>
      <c r="E154" s="37"/>
    </row>
    <row r="155" spans="1:5" x14ac:dyDescent="0.3">
      <c r="A155" s="36"/>
      <c r="B155" s="36"/>
      <c r="C155" s="37"/>
      <c r="D155" s="37"/>
      <c r="E155" s="37"/>
    </row>
    <row r="157" spans="1:5" x14ac:dyDescent="0.3">
      <c r="A157" s="35"/>
    </row>
    <row r="158" spans="1:5" x14ac:dyDescent="0.3">
      <c r="A158" s="36"/>
      <c r="B158" s="36"/>
      <c r="C158" s="37"/>
      <c r="D158" s="37"/>
      <c r="E158" s="37"/>
    </row>
    <row r="159" spans="1:5" x14ac:dyDescent="0.3">
      <c r="A159" s="36"/>
      <c r="B159" s="36"/>
      <c r="C159" s="37"/>
      <c r="D159" s="37"/>
      <c r="E159" s="37"/>
    </row>
    <row r="160" spans="1:5" x14ac:dyDescent="0.3">
      <c r="A160" s="36"/>
      <c r="B160" s="36"/>
      <c r="C160" s="37"/>
      <c r="D160" s="37"/>
      <c r="E160" s="37"/>
    </row>
    <row r="161" spans="1:5" x14ac:dyDescent="0.3">
      <c r="A161" s="36"/>
      <c r="B161" s="36"/>
      <c r="C161" s="37"/>
      <c r="D161" s="37"/>
      <c r="E161" s="37"/>
    </row>
    <row r="162" spans="1:5" x14ac:dyDescent="0.3">
      <c r="A162" s="36"/>
      <c r="B162" s="36"/>
      <c r="C162" s="37"/>
      <c r="D162" s="37"/>
      <c r="E162" s="37"/>
    </row>
    <row r="163" spans="1:5" x14ac:dyDescent="0.3">
      <c r="C163" s="5"/>
      <c r="D163" s="5"/>
      <c r="E163" s="5"/>
    </row>
    <row r="164" spans="1:5" x14ac:dyDescent="0.3">
      <c r="C164" s="5"/>
      <c r="D164" s="5"/>
      <c r="E164" s="5"/>
    </row>
    <row r="165" spans="1:5" x14ac:dyDescent="0.3">
      <c r="C165" s="5"/>
      <c r="D165" s="5"/>
      <c r="E165" s="5"/>
    </row>
    <row r="166" spans="1:5" x14ac:dyDescent="0.3">
      <c r="C166" s="5"/>
      <c r="D166" s="5"/>
      <c r="E166" s="5"/>
    </row>
    <row r="167" spans="1:5" x14ac:dyDescent="0.3">
      <c r="C167" s="5"/>
      <c r="D167" s="5"/>
      <c r="E167" s="5"/>
    </row>
    <row r="168" spans="1:5" x14ac:dyDescent="0.3">
      <c r="A168" s="36"/>
      <c r="B168" s="36"/>
      <c r="C168" s="37"/>
      <c r="D168" s="37"/>
      <c r="E168" s="37"/>
    </row>
    <row r="169" spans="1:5" x14ac:dyDescent="0.3">
      <c r="A169" s="36"/>
      <c r="B169" s="36"/>
      <c r="C169" s="37"/>
      <c r="D169" s="37"/>
      <c r="E169" s="37"/>
    </row>
    <row r="170" spans="1:5" x14ac:dyDescent="0.3">
      <c r="A170" s="36"/>
      <c r="B170" s="36"/>
      <c r="C170" s="37"/>
      <c r="D170" s="37"/>
      <c r="E170" s="37"/>
    </row>
    <row r="171" spans="1:5" x14ac:dyDescent="0.3">
      <c r="A171" s="36"/>
      <c r="B171" s="36"/>
      <c r="C171" s="37"/>
      <c r="D171" s="37"/>
      <c r="E171" s="37"/>
    </row>
    <row r="172" spans="1:5" x14ac:dyDescent="0.3">
      <c r="A172" s="36"/>
      <c r="B172" s="36"/>
      <c r="C172" s="37"/>
      <c r="D172" s="37"/>
      <c r="E172" s="37"/>
    </row>
    <row r="173" spans="1:5" x14ac:dyDescent="0.3">
      <c r="C173" s="5"/>
      <c r="D173" s="5"/>
      <c r="E173" s="5"/>
    </row>
    <row r="174" spans="1:5" x14ac:dyDescent="0.3">
      <c r="C174" s="5"/>
      <c r="D174" s="5"/>
      <c r="E174" s="5"/>
    </row>
    <row r="175" spans="1:5" x14ac:dyDescent="0.3">
      <c r="C175" s="5"/>
      <c r="D175" s="5"/>
      <c r="E175" s="5"/>
    </row>
    <row r="176" spans="1:5" x14ac:dyDescent="0.3">
      <c r="C176" s="5"/>
      <c r="D176" s="5"/>
      <c r="E176" s="5"/>
    </row>
    <row r="177" spans="1:5" x14ac:dyDescent="0.3">
      <c r="C177" s="5"/>
      <c r="D177" s="5"/>
      <c r="E177" s="5"/>
    </row>
    <row r="178" spans="1:5" x14ac:dyDescent="0.3">
      <c r="A178" s="36"/>
      <c r="B178" s="36"/>
      <c r="C178" s="37"/>
      <c r="D178" s="37"/>
      <c r="E178" s="37"/>
    </row>
    <row r="179" spans="1:5" x14ac:dyDescent="0.3">
      <c r="A179" s="36"/>
      <c r="B179" s="36"/>
      <c r="C179" s="37"/>
      <c r="D179" s="37"/>
      <c r="E179" s="37"/>
    </row>
    <row r="180" spans="1:5" x14ac:dyDescent="0.3">
      <c r="A180" s="36"/>
      <c r="B180" s="36"/>
      <c r="C180" s="37"/>
      <c r="D180" s="37"/>
      <c r="E180" s="37"/>
    </row>
    <row r="181" spans="1:5" x14ac:dyDescent="0.3">
      <c r="A181" s="36"/>
      <c r="B181" s="36"/>
      <c r="C181" s="37"/>
      <c r="D181" s="37"/>
      <c r="E181" s="37"/>
    </row>
    <row r="182" spans="1:5" x14ac:dyDescent="0.3">
      <c r="A182" s="36"/>
      <c r="B182" s="36"/>
      <c r="C182" s="37"/>
      <c r="D182" s="37"/>
      <c r="E182" s="37"/>
    </row>
    <row r="183" spans="1:5" x14ac:dyDescent="0.3">
      <c r="C183" s="5"/>
      <c r="D183" s="5"/>
      <c r="E183" s="5"/>
    </row>
    <row r="184" spans="1:5" x14ac:dyDescent="0.3">
      <c r="C184" s="5"/>
      <c r="D184" s="5"/>
      <c r="E184" s="5"/>
    </row>
    <row r="185" spans="1:5" x14ac:dyDescent="0.3">
      <c r="C185" s="5"/>
      <c r="D185" s="5"/>
      <c r="E185" s="5"/>
    </row>
    <row r="186" spans="1:5" x14ac:dyDescent="0.3">
      <c r="C186" s="5"/>
      <c r="D186" s="5"/>
      <c r="E186" s="5"/>
    </row>
    <row r="187" spans="1:5" x14ac:dyDescent="0.3">
      <c r="C187" s="5"/>
      <c r="D187" s="5"/>
      <c r="E187" s="5"/>
    </row>
    <row r="188" spans="1:5" x14ac:dyDescent="0.3">
      <c r="A188" s="36"/>
      <c r="B188" s="36"/>
      <c r="C188" s="37"/>
      <c r="D188" s="37"/>
      <c r="E188" s="37"/>
    </row>
    <row r="189" spans="1:5" x14ac:dyDescent="0.3">
      <c r="A189" s="36"/>
      <c r="B189" s="36"/>
      <c r="C189" s="37"/>
      <c r="D189" s="37"/>
      <c r="E189" s="37"/>
    </row>
    <row r="190" spans="1:5" x14ac:dyDescent="0.3">
      <c r="A190" s="36"/>
      <c r="B190" s="36"/>
      <c r="C190" s="37"/>
      <c r="D190" s="37"/>
      <c r="E190" s="37"/>
    </row>
    <row r="191" spans="1:5" x14ac:dyDescent="0.3">
      <c r="A191" s="36"/>
      <c r="B191" s="36"/>
      <c r="C191" s="37"/>
      <c r="D191" s="37"/>
      <c r="E191" s="37"/>
    </row>
    <row r="192" spans="1:5" x14ac:dyDescent="0.3">
      <c r="A192" s="36"/>
      <c r="B192" s="36"/>
      <c r="C192" s="37"/>
      <c r="D192" s="37"/>
      <c r="E192" s="37"/>
    </row>
    <row r="193" spans="1:5" x14ac:dyDescent="0.3">
      <c r="C193" s="5"/>
      <c r="D193" s="5"/>
      <c r="E193" s="5"/>
    </row>
    <row r="194" spans="1:5" x14ac:dyDescent="0.3">
      <c r="C194" s="5"/>
      <c r="D194" s="5"/>
      <c r="E194" s="5"/>
    </row>
    <row r="195" spans="1:5" x14ac:dyDescent="0.3">
      <c r="C195" s="5"/>
      <c r="D195" s="5"/>
      <c r="E195" s="5"/>
    </row>
    <row r="196" spans="1:5" x14ac:dyDescent="0.3">
      <c r="C196" s="5"/>
      <c r="D196" s="5"/>
      <c r="E196" s="5"/>
    </row>
    <row r="197" spans="1:5" x14ac:dyDescent="0.3">
      <c r="C197" s="5"/>
      <c r="D197" s="5"/>
      <c r="E197" s="5"/>
    </row>
    <row r="198" spans="1:5" x14ac:dyDescent="0.3">
      <c r="A198" s="36"/>
      <c r="B198" s="36"/>
      <c r="C198" s="37"/>
      <c r="D198" s="37"/>
      <c r="E198" s="37"/>
    </row>
    <row r="199" spans="1:5" x14ac:dyDescent="0.3">
      <c r="A199" s="36"/>
      <c r="B199" s="36"/>
      <c r="C199" s="37"/>
      <c r="D199" s="37"/>
      <c r="E199" s="37"/>
    </row>
    <row r="200" spans="1:5" x14ac:dyDescent="0.3">
      <c r="A200" s="36"/>
      <c r="B200" s="36"/>
      <c r="C200" s="37"/>
      <c r="D200" s="37"/>
      <c r="E200" s="37"/>
    </row>
    <row r="201" spans="1:5" x14ac:dyDescent="0.3">
      <c r="A201" s="36"/>
      <c r="B201" s="36"/>
      <c r="C201" s="37"/>
      <c r="D201" s="37"/>
      <c r="E201" s="37"/>
    </row>
    <row r="202" spans="1:5" x14ac:dyDescent="0.3">
      <c r="A202" s="36"/>
      <c r="B202" s="36"/>
      <c r="C202" s="37"/>
      <c r="D202" s="37"/>
      <c r="E202" s="37"/>
    </row>
  </sheetData>
  <pageMargins left="0.70866141732283472" right="0.70866141732283472" top="0.74803149606299213" bottom="0.74803149606299213" header="0.31496062992125984" footer="0.31496062992125984"/>
  <pageSetup paperSize="9" scale="13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936B-EDBC-40E0-A245-A17C9CEE8B46}">
  <dimension ref="B4:K18"/>
  <sheetViews>
    <sheetView workbookViewId="0">
      <selection activeCell="E3" sqref="E3:K10"/>
    </sheetView>
  </sheetViews>
  <sheetFormatPr defaultRowHeight="14.4" x14ac:dyDescent="0.3"/>
  <cols>
    <col min="2" max="2" width="11.21875" customWidth="1"/>
    <col min="6" max="6" width="49.88671875" customWidth="1"/>
    <col min="8" max="8" width="47.6640625" customWidth="1"/>
  </cols>
  <sheetData>
    <row r="4" spans="2:11" x14ac:dyDescent="0.3">
      <c r="B4" t="s">
        <v>4</v>
      </c>
    </row>
    <row r="5" spans="2:11" x14ac:dyDescent="0.3">
      <c r="B5" s="3" t="s">
        <v>20</v>
      </c>
    </row>
    <row r="6" spans="2:11" x14ac:dyDescent="0.3">
      <c r="B6" s="3" t="s">
        <v>21</v>
      </c>
    </row>
    <row r="7" spans="2:11" x14ac:dyDescent="0.3">
      <c r="B7" s="3" t="s">
        <v>22</v>
      </c>
    </row>
    <row r="8" spans="2:11" x14ac:dyDescent="0.3">
      <c r="B8" s="3" t="s">
        <v>31</v>
      </c>
    </row>
    <row r="9" spans="2:11" x14ac:dyDescent="0.3">
      <c r="B9" s="3" t="s">
        <v>30</v>
      </c>
    </row>
    <row r="10" spans="2:11" x14ac:dyDescent="0.3">
      <c r="B10" s="3" t="s">
        <v>24</v>
      </c>
    </row>
    <row r="11" spans="2:11" ht="61.2" x14ac:dyDescent="1.1000000000000001">
      <c r="B11" s="3" t="s">
        <v>29</v>
      </c>
      <c r="E11" s="41">
        <v>7</v>
      </c>
      <c r="F11" s="42"/>
      <c r="G11" s="3"/>
      <c r="H11" s="42"/>
      <c r="I11" s="3"/>
      <c r="J11" s="3"/>
      <c r="K11" s="3"/>
    </row>
    <row r="12" spans="2:11" x14ac:dyDescent="0.3">
      <c r="B12" s="3" t="s">
        <v>25</v>
      </c>
    </row>
    <row r="13" spans="2:11" x14ac:dyDescent="0.3">
      <c r="B13" s="3" t="s">
        <v>26</v>
      </c>
    </row>
    <row r="14" spans="2:11" x14ac:dyDescent="0.3">
      <c r="B14" s="3" t="s">
        <v>28</v>
      </c>
    </row>
    <row r="15" spans="2:11" x14ac:dyDescent="0.3">
      <c r="B15" s="3"/>
    </row>
    <row r="16" spans="2:11" x14ac:dyDescent="0.3">
      <c r="B16" s="3"/>
    </row>
    <row r="17" spans="2:2" x14ac:dyDescent="0.3">
      <c r="B17" s="3"/>
    </row>
    <row r="18" spans="2:2" x14ac:dyDescent="0.3">
      <c r="B18" s="3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sqref="A1:B4"/>
    </sheetView>
  </sheetViews>
  <sheetFormatPr defaultRowHeight="14.4" x14ac:dyDescent="0.3"/>
  <cols>
    <col min="1" max="1" width="19.5546875" customWidth="1"/>
    <col min="3" max="3" width="60.109375" customWidth="1"/>
  </cols>
  <sheetData>
    <row r="1" spans="1:3" x14ac:dyDescent="0.3">
      <c r="A1" s="1" t="s">
        <v>0</v>
      </c>
    </row>
    <row r="2" spans="1:3" x14ac:dyDescent="0.3">
      <c r="A2" s="2" t="s">
        <v>1</v>
      </c>
      <c r="B2" s="18">
        <v>2</v>
      </c>
    </row>
    <row r="3" spans="1:3" x14ac:dyDescent="0.3">
      <c r="A3" s="3" t="s">
        <v>2</v>
      </c>
      <c r="B3" s="18">
        <v>1</v>
      </c>
    </row>
    <row r="4" spans="1:3" x14ac:dyDescent="0.3">
      <c r="A4" s="3" t="s">
        <v>3</v>
      </c>
      <c r="B4" s="18">
        <v>0</v>
      </c>
    </row>
    <row r="7" spans="1:3" x14ac:dyDescent="0.3">
      <c r="C7" t="s">
        <v>15</v>
      </c>
    </row>
    <row r="8" spans="1:3" x14ac:dyDescent="0.3">
      <c r="C8" s="16" t="s">
        <v>14</v>
      </c>
    </row>
  </sheetData>
  <sheetProtection password="E87F" sheet="1" objects="1" scenarios="1"/>
  <hyperlinks>
    <hyperlink ref="C8" r:id="rId1" xr:uid="{00000000-0004-0000-04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Table</vt:lpstr>
      <vt:lpstr>weekly fixtures</vt:lpstr>
      <vt:lpstr>Options</vt:lpstr>
      <vt:lpstr>home</vt:lpstr>
      <vt:lpstr>homescore</vt:lpstr>
      <vt:lpstr>Table!Print_Area</vt:lpstr>
      <vt:lpstr>visitor</vt:lpstr>
      <vt:lpstr>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John Sherrington</cp:lastModifiedBy>
  <cp:lastPrinted>2024-04-29T16:59:40Z</cp:lastPrinted>
  <dcterms:created xsi:type="dcterms:W3CDTF">2013-06-13T09:53:07Z</dcterms:created>
  <dcterms:modified xsi:type="dcterms:W3CDTF">2024-04-29T17:00:55Z</dcterms:modified>
</cp:coreProperties>
</file>