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BOWLS - DO NOT DELETE\WIX filestore\Competitions page\Spring Triples\Spring Triples 2026\"/>
    </mc:Choice>
  </mc:AlternateContent>
  <xr:revisionPtr revIDLastSave="0" documentId="8_{5F88E18E-EC00-40F0-B05B-AC2750990A6E}" xr6:coauthVersionLast="47" xr6:coauthVersionMax="47" xr10:uidLastSave="{00000000-0000-0000-0000-000000000000}"/>
  <bookViews>
    <workbookView xWindow="612" yWindow="-108" windowWidth="22536" windowHeight="13176" xr2:uid="{00000000-000D-0000-FFFF-FFFF00000000}"/>
  </bookViews>
  <sheets>
    <sheet name="GroupA" sheetId="5" r:id="rId1"/>
    <sheet name="Sheet1" sheetId="6" r:id="rId2"/>
    <sheet name="Options" sheetId="4" r:id="rId3"/>
  </sheets>
  <definedNames>
    <definedName name="home">GroupA!$A$19:$A$288</definedName>
    <definedName name="homescore">GroupA!$C$19:$C$288</definedName>
    <definedName name="_xlnm.Print_Area" localSheetId="0">GroupA!$H$2:$P$16</definedName>
    <definedName name="visitor">GroupA!$B$19:$B$288</definedName>
    <definedName name="visitorscore">GroupA!$E$19:$E$288</definedName>
  </definedNames>
  <calcPr calcId="191028"/>
</workbook>
</file>

<file path=xl/calcChain.xml><?xml version="1.0" encoding="utf-8"?>
<calcChain xmlns="http://schemas.openxmlformats.org/spreadsheetml/2006/main">
  <c r="A55" i="5" l="1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0" i="5" a="1"/>
  <c r="U14" i="5" a="1"/>
  <c r="U7" i="5" a="1"/>
  <c r="U13" i="5" a="1"/>
  <c r="U12" i="5" a="1"/>
  <c r="U3" i="5" a="1"/>
  <c r="U11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Y12" i="5" l="1"/>
  <c r="X3" i="5"/>
  <c r="U3" i="5"/>
  <c r="U5" i="5"/>
  <c r="U4" i="5"/>
  <c r="X10" i="5"/>
  <c r="W8" i="5"/>
  <c r="T9" i="5"/>
  <c r="T14" i="5"/>
  <c r="Y4" i="5"/>
  <c r="X4" i="5"/>
  <c r="V8" i="5"/>
  <c r="T3" i="5"/>
  <c r="Y14" i="5"/>
  <c r="Z12" i="5"/>
  <c r="V10" i="5"/>
  <c r="V9" i="5"/>
  <c r="W6" i="5"/>
  <c r="V6" i="5"/>
  <c r="T7" i="5"/>
  <c r="T8" i="5"/>
  <c r="T11" i="5"/>
  <c r="Y7" i="5"/>
  <c r="Z7" i="5" s="1"/>
  <c r="Y13" i="5"/>
  <c r="U9" i="5"/>
  <c r="X13" i="5"/>
  <c r="X11" i="5"/>
  <c r="X14" i="5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U8" i="5"/>
  <c r="X8" i="5"/>
  <c r="X9" i="5"/>
  <c r="Z9" i="5" s="1"/>
  <c r="X5" i="5"/>
  <c r="U14" i="5"/>
  <c r="V11" i="5"/>
  <c r="W14" i="5"/>
  <c r="V12" i="5"/>
  <c r="V5" i="5"/>
  <c r="W9" i="5"/>
  <c r="V3" i="5"/>
  <c r="W7" i="5"/>
  <c r="T5" i="5"/>
  <c r="T12" i="5"/>
  <c r="T4" i="5"/>
  <c r="Y6" i="5"/>
  <c r="Y8" i="5"/>
  <c r="U6" i="5"/>
  <c r="U11" i="5"/>
  <c r="U12" i="5"/>
  <c r="U7" i="5"/>
  <c r="U10" i="5"/>
  <c r="Z3" i="5"/>
  <c r="Z10" i="5" l="1"/>
  <c r="AA8" i="5"/>
  <c r="Z14" i="5"/>
  <c r="AA9" i="5"/>
  <c r="AB9" i="5" s="1"/>
  <c r="AA3" i="5"/>
  <c r="AB3" i="5" s="1"/>
  <c r="AA14" i="5"/>
  <c r="Z13" i="5"/>
  <c r="Z6" i="5"/>
  <c r="Z5" i="5"/>
  <c r="AA11" i="5"/>
  <c r="AA5" i="5"/>
  <c r="AA10" i="5"/>
  <c r="AA6" i="5"/>
  <c r="Z11" i="5"/>
  <c r="Z8" i="5"/>
  <c r="AA4" i="5"/>
  <c r="AA13" i="5"/>
  <c r="AA12" i="5"/>
  <c r="AB12" i="5" s="1"/>
  <c r="Z4" i="5"/>
  <c r="AA7" i="5"/>
  <c r="AB7" i="5" s="1"/>
  <c r="AB14" i="5" l="1"/>
  <c r="AB10" i="5"/>
  <c r="AB8" i="5"/>
  <c r="AB6" i="5"/>
  <c r="AB13" i="5"/>
  <c r="AB11" i="5"/>
  <c r="AB5" i="5"/>
  <c r="AB4" i="5"/>
  <c r="H8" i="5" l="1" a="1"/>
  <c r="H8" i="5" s="1"/>
  <c r="M8" i="5" s="1"/>
  <c r="H7" i="5" a="1"/>
  <c r="H7" i="5" s="1"/>
  <c r="L7" i="5" s="1"/>
  <c r="H10" i="5" a="1"/>
  <c r="H10" i="5" s="1"/>
  <c r="J10" i="5" s="1"/>
  <c r="H16" i="5" a="1"/>
  <c r="H16" i="5" s="1"/>
  <c r="O16" i="5" s="1"/>
  <c r="H14" i="5" a="1"/>
  <c r="H14" i="5" s="1"/>
  <c r="J14" i="5" s="1"/>
  <c r="H13" i="5" a="1"/>
  <c r="H13" i="5" s="1"/>
  <c r="M13" i="5" s="1"/>
  <c r="H6" i="5" a="1"/>
  <c r="H6" i="5" s="1"/>
  <c r="N6" i="5" s="1"/>
  <c r="H15" i="5" a="1"/>
  <c r="H15" i="5" s="1"/>
  <c r="J15" i="5" s="1"/>
  <c r="H12" i="5" a="1"/>
  <c r="H12" i="5" s="1"/>
  <c r="P12" i="5" s="1"/>
  <c r="H11" i="5" a="1"/>
  <c r="H11" i="5" s="1"/>
  <c r="I11" i="5" s="1"/>
  <c r="H9" i="5" a="1"/>
  <c r="H9" i="5" s="1"/>
  <c r="K9" i="5" s="1"/>
  <c r="H5" i="5" a="1"/>
  <c r="H5" i="5" s="1"/>
  <c r="P5" i="5" s="1"/>
  <c r="J8" i="5" l="1"/>
  <c r="O8" i="5"/>
  <c r="I8" i="5"/>
  <c r="P8" i="5"/>
  <c r="L8" i="5"/>
  <c r="K8" i="5"/>
  <c r="N8" i="5"/>
  <c r="L16" i="5"/>
  <c r="K16" i="5"/>
  <c r="M10" i="5"/>
  <c r="O7" i="5"/>
  <c r="K10" i="5"/>
  <c r="P7" i="5"/>
  <c r="N15" i="5"/>
  <c r="N16" i="5"/>
  <c r="M16" i="5"/>
  <c r="P16" i="5"/>
  <c r="J16" i="5"/>
  <c r="I14" i="5"/>
  <c r="M14" i="5"/>
  <c r="K14" i="5"/>
  <c r="N14" i="5"/>
  <c r="I10" i="5"/>
  <c r="K7" i="5"/>
  <c r="J7" i="5"/>
  <c r="I7" i="5"/>
  <c r="N7" i="5"/>
  <c r="M7" i="5"/>
  <c r="O14" i="5"/>
  <c r="P14" i="5"/>
  <c r="L14" i="5"/>
  <c r="P15" i="5"/>
  <c r="O6" i="5"/>
  <c r="N13" i="5"/>
  <c r="I13" i="5"/>
  <c r="P6" i="5"/>
  <c r="I6" i="5"/>
  <c r="P13" i="5"/>
  <c r="M12" i="5"/>
  <c r="J13" i="5"/>
  <c r="K13" i="5"/>
  <c r="L13" i="5"/>
  <c r="K15" i="5"/>
  <c r="O13" i="5"/>
  <c r="O10" i="5"/>
  <c r="P10" i="5"/>
  <c r="N10" i="5"/>
  <c r="L10" i="5"/>
  <c r="I15" i="5"/>
  <c r="I16" i="5"/>
  <c r="J6" i="5"/>
  <c r="N12" i="5"/>
  <c r="K6" i="5"/>
  <c r="L6" i="5"/>
  <c r="M9" i="5"/>
  <c r="K12" i="5"/>
  <c r="M6" i="5"/>
  <c r="J9" i="5"/>
  <c r="L15" i="5"/>
  <c r="M15" i="5"/>
  <c r="I5" i="5"/>
  <c r="M11" i="5"/>
  <c r="K11" i="5"/>
  <c r="O11" i="5"/>
  <c r="P11" i="5"/>
  <c r="K5" i="5"/>
  <c r="I9" i="5"/>
  <c r="N11" i="5"/>
  <c r="P9" i="5"/>
  <c r="O5" i="5"/>
  <c r="O15" i="5"/>
  <c r="I12" i="5"/>
  <c r="J11" i="5"/>
  <c r="J12" i="5"/>
  <c r="L9" i="5"/>
  <c r="M5" i="5"/>
  <c r="N9" i="5"/>
  <c r="J5" i="5"/>
  <c r="O9" i="5"/>
  <c r="N5" i="5"/>
  <c r="L5" i="5"/>
  <c r="L11" i="5"/>
  <c r="L12" i="5"/>
  <c r="O12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<sst xmlns="http://schemas.openxmlformats.org/spreadsheetml/2006/main" count="39" uniqueCount="31">
  <si>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</si>
  <si>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</si>
  <si>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</si>
  <si>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</si>
  <si>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</si>
  <si>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</si>
  <si>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</si>
  <si>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</si>
  <si>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</si>
  <si>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</si>
  <si>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</si>
  <si>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</si>
  <si>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</si>
  <si>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</si>
  <si>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</si>
  <si>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</si>
  <si>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</si>
  <si>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Wombles</t>
  </si>
  <si>
    <t>Trumpton</t>
  </si>
  <si>
    <t>Postman Pat</t>
  </si>
  <si>
    <t>Ninja Turtles</t>
  </si>
  <si>
    <t>Smurfs</t>
  </si>
  <si>
    <t>Telly Tubbies</t>
  </si>
  <si>
    <t>Muppets</t>
  </si>
  <si>
    <t>Minions</t>
  </si>
  <si>
    <t>Clangers</t>
  </si>
  <si>
    <t>Peppa Pig</t>
  </si>
  <si>
    <t>Crackerjack</t>
  </si>
  <si>
    <t>Blue Peter</t>
  </si>
  <si>
    <t>Spring Triples 2026</t>
  </si>
  <si>
    <t>Spring Triples 27/04/2026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</si>
</sst>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10" xfId="0" applyFont="1" applyBorder="1"/>
    <xf numFmtId="0" fontId="6" fillId="0" borderId="0" xfId="0" applyFont="1" applyAlignment="1">
      <alignment horizontal="center"/>
    </xf>
    <xf numFmtId="0" fontId="9" fillId="0" borderId="3" xfId="0" applyFont="1" applyBorder="1"/>
    <xf numFmtId="0" fontId="9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4" fontId="9" fillId="0" borderId="0" xfId="0" applyNumberFormat="1" applyFont="1"/>
    <xf numFmtId="0" fontId="9" fillId="0" borderId="0" xfId="0" applyFont="1"/>
    <xf numFmtId="0" fontId="9" fillId="2" borderId="3" xfId="0" applyFont="1" applyFill="1" applyBorder="1"/>
    <xf numFmtId="0" fontId="9" fillId="2" borderId="1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88"/>
  <sheetViews>
    <sheetView tabSelected="1" workbookViewId="0">
      <selection activeCell="B5" sqref="B5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3.88671875" style="5" customWidth="1"/>
    <col min="5" max="5" width="4.88671875" style="5" customWidth="1"/>
    <col min="6" max="6" width="16.33203125" customWidth="1"/>
    <col min="7" max="7" width="8.33203125" style="5" customWidth="1"/>
    <col min="8" max="8" width="23.21875" style="5" customWidth="1"/>
    <col min="9" max="9" width="6.109375" style="5" customWidth="1"/>
    <col min="10" max="12" width="5" customWidth="1"/>
    <col min="13" max="13" width="8.109375" customWidth="1"/>
    <col min="14" max="14" width="10.88671875" customWidth="1"/>
    <col min="15" max="15" width="7" customWidth="1"/>
    <col min="16" max="16" width="7.3320312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I2"/>
      <c r="J2" s="5"/>
      <c r="K2" s="49" t="s">
        <v>30</v>
      </c>
      <c r="L2" s="36"/>
      <c r="M2" s="35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Wombles</v>
      </c>
      <c r="T3" s="8">
        <f t="array" ref="T3">SUM(($A$19:$A$288=S3)*(ISNUMBER($C$19:$C$288)),($B$19:$B$288=S3)*(ISNUMBER($E$19:$E$288)))</f>
        <v>10</v>
      </c>
      <c r="U3" s="5">
        <f t="array" ref="U3">SUM((home=S3)*(homescore&gt;visitorscore),(visitor=S3)*(visitorscore&gt;homescore))</f>
        <v>6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4</v>
      </c>
      <c r="X3" s="9">
        <f t="shared" ref="X3:X9" si="1">SUMIF(home,S3,homescore)+SUMIF(visitor,S3,visitorscore)</f>
        <v>146</v>
      </c>
      <c r="Y3" s="10">
        <f t="shared" ref="Y3:Y9" si="2">SUMIF(home,S3,visitorscore)+SUMIF(visitor,S3,homescore)</f>
        <v>122</v>
      </c>
      <c r="Z3" s="5">
        <f>X3-Y3</f>
        <v>24</v>
      </c>
      <c r="AA3" s="9">
        <f>U3*Options!$B$2+V3*Options!$B$3+W3*Options!$B$4+VLOOKUP(S3,$A$4:$B$15,2,0)</f>
        <v>12</v>
      </c>
      <c r="AB3">
        <f>X3+Z3*10000+AA3*1000000000</f>
        <v>12000240146</v>
      </c>
    </row>
    <row r="4" spans="1:28" ht="28.8" x14ac:dyDescent="0.55000000000000004">
      <c r="A4" s="3" t="s">
        <v>17</v>
      </c>
      <c r="G4" s="49"/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Trumpton</v>
      </c>
      <c r="T4" s="8">
        <f t="array" ref="T4">SUM(($A$19:$A$288=S4)*(ISNUMBER($C$19:$C$288)),($B$19:$B$288=S4)*(ISNUMBER($E$19:$E$288)))</f>
        <v>10</v>
      </c>
      <c r="U4" s="5">
        <f t="array" ref="U4">SUM((home=S4)*(homescore&gt;visitorscore),(visitor=S4)*(visitorscore&gt;homescore))</f>
        <v>4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6</v>
      </c>
      <c r="X4" s="9">
        <f t="shared" si="1"/>
        <v>128</v>
      </c>
      <c r="Y4" s="10">
        <f t="shared" si="2"/>
        <v>128</v>
      </c>
      <c r="Z4" s="5">
        <f t="shared" ref="Z4:Z9" si="3">X4-Y4</f>
        <v>0</v>
      </c>
      <c r="AA4" s="9">
        <f>U4*Options!$B$2+V4*Options!$B$3+W4*Options!$B$4+VLOOKUP(S4,$A$4:$B$15,2,0)</f>
        <v>8</v>
      </c>
      <c r="AB4">
        <f t="shared" ref="AB4:AB14" si="4">X4+Z4*10000+AA4*1000000000</f>
        <v>8000000128</v>
      </c>
    </row>
    <row r="5" spans="1:28" ht="28.8" x14ac:dyDescent="0.55000000000000004">
      <c r="A5" s="3" t="s">
        <v>18</v>
      </c>
      <c r="H5" s="31" t="str">
        <f t="array" ref="H5">INDEX($S$3:$S$14,MATCH(LARGE($AB$3:$AB$14-ROW($AB$3:$AB$14)/COUNT($AB$3:$AB$14),ROW(H5)-ROW(H$5)+1),$AB$3:$AB$14-ROW($AB$3:$AB$14)/COUNT($AB$3:$AB$14),0))</f>
        <v>Smurfs</v>
      </c>
      <c r="I5" s="32">
        <f t="shared" ref="I5:I16" si="5">VLOOKUP($H5,$S$3:$AA$14,2,0)</f>
        <v>10</v>
      </c>
      <c r="J5" s="33">
        <f t="shared" ref="J5:J16" si="6">VLOOKUP($H5,$S$3:$AA$14,3,0)</f>
        <v>7</v>
      </c>
      <c r="K5" s="33">
        <f t="shared" ref="K5:K16" si="7">VLOOKUP($H5,$S$3:$AA$14,4,0)</f>
        <v>1</v>
      </c>
      <c r="L5" s="33">
        <f t="shared" ref="L5:L16" si="8">VLOOKUP($H5,$S$3:$AA$14,5,0)</f>
        <v>2</v>
      </c>
      <c r="M5" s="34">
        <f t="shared" ref="M5:M16" si="9">VLOOKUP($H5,$S$3:$AA$14,6,0)</f>
        <v>150</v>
      </c>
      <c r="N5" s="32">
        <f t="shared" ref="N5:N16" si="10">VLOOKUP($H5,$S$3:$AA$14,7,0)</f>
        <v>107</v>
      </c>
      <c r="O5" s="33">
        <f t="shared" ref="O5:O16" si="11">VLOOKUP($H5,$S$3:$AA$14,8,0)</f>
        <v>43</v>
      </c>
      <c r="P5" s="34">
        <f t="shared" ref="P5:P16" si="12">VLOOKUP($H5,$S$3:$AA$14,9,0)</f>
        <v>15</v>
      </c>
      <c r="S5" s="11" t="str">
        <f t="shared" si="0"/>
        <v>Postman Pat</v>
      </c>
      <c r="T5" s="8">
        <f t="array" ref="T5">SUM(($A$19:$A$288=S5)*(ISNUMBER($C$19:$C$288)),($B$19:$B$288=S5)*(ISNUMBER($E$19:$E$288)))</f>
        <v>10</v>
      </c>
      <c r="U5" s="5">
        <f t="array" ref="U5">SUM((home=S5)*(homescore&gt;visitorscore),(visitor=S5)*(visitorscore&gt;homescore))</f>
        <v>2</v>
      </c>
      <c r="V5" s="5">
        <f t="array" ref="V5">SUM((home=S5)*(homescore=visitorscore)*ISNUMBER(visitorscore),(visitor=S5)*(visitorscore=homescore)*ISNUMBER(homescore))</f>
        <v>1</v>
      </c>
      <c r="W5" s="5">
        <f t="array" ref="W5">SUM((home=S5)*(homescore&lt;visitorscore),(visitor=S5)*(visitorscore&lt;homescore))</f>
        <v>7</v>
      </c>
      <c r="X5" s="9">
        <f t="shared" si="1"/>
        <v>121</v>
      </c>
      <c r="Y5" s="10">
        <f t="shared" si="2"/>
        <v>148</v>
      </c>
      <c r="Z5" s="5">
        <f t="shared" si="3"/>
        <v>-27</v>
      </c>
      <c r="AA5" s="9">
        <f>U5*Options!$B$2+V5*Options!$B$3+W5*Options!$B$4+VLOOKUP(S5,$A$4:$B$15,2,0)</f>
        <v>5</v>
      </c>
      <c r="AB5">
        <f t="shared" si="4"/>
        <v>4999730121</v>
      </c>
    </row>
    <row r="6" spans="1:28" ht="28.8" x14ac:dyDescent="0.55000000000000004">
      <c r="A6" s="3" t="s">
        <v>19</v>
      </c>
      <c r="H6" s="31" t="str">
        <f t="array" ref="H6">INDEX($S$3:$S$14,MATCH(LARGE($AB$3:$AB$14-ROW($AB$3:$AB$14)/COUNT($AB$3:$AB$14),ROW(H6)-ROW(H$5)+1),$AB$3:$AB$14-ROW($AB$3:$AB$14)/COUNT($AB$3:$AB$14),0))</f>
        <v>Clangers</v>
      </c>
      <c r="I6" s="32">
        <f t="shared" si="5"/>
        <v>10</v>
      </c>
      <c r="J6" s="33">
        <f t="shared" si="6"/>
        <v>7</v>
      </c>
      <c r="K6" s="33">
        <f t="shared" si="7"/>
        <v>0</v>
      </c>
      <c r="L6" s="33">
        <f t="shared" si="8"/>
        <v>3</v>
      </c>
      <c r="M6" s="34">
        <f t="shared" si="9"/>
        <v>156</v>
      </c>
      <c r="N6" s="32">
        <f t="shared" si="10"/>
        <v>142</v>
      </c>
      <c r="O6" s="33">
        <f t="shared" si="11"/>
        <v>14</v>
      </c>
      <c r="P6" s="34">
        <f t="shared" si="12"/>
        <v>14</v>
      </c>
      <c r="S6" s="11" t="str">
        <f t="shared" si="0"/>
        <v>Ninja Turtles</v>
      </c>
      <c r="T6" s="8">
        <f t="array" ref="T6">SUM(($A$19:$A$288=S6)*(ISNUMBER($C$19:$C$288)),($B$19:$B$288=S6)*(ISNUMBER($E$19:$E$288)))</f>
        <v>10</v>
      </c>
      <c r="U6" s="5">
        <f t="array" ref="U6">SUM((home=S6)*(homescore&gt;visitorscore),(visitor=S6)*(visitorscore&gt;homescore))</f>
        <v>5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5</v>
      </c>
      <c r="X6" s="9">
        <f t="shared" si="1"/>
        <v>104</v>
      </c>
      <c r="Y6" s="10">
        <f t="shared" si="2"/>
        <v>123</v>
      </c>
      <c r="Z6" s="5">
        <f t="shared" si="3"/>
        <v>-19</v>
      </c>
      <c r="AA6" s="9">
        <f>U6*Options!$B$2+V6*Options!$B$3+W6*Options!$B$4+VLOOKUP(S6,$A$4:$B$15,2,0)</f>
        <v>10</v>
      </c>
      <c r="AB6">
        <f t="shared" si="4"/>
        <v>9999810104</v>
      </c>
    </row>
    <row r="7" spans="1:28" ht="28.8" x14ac:dyDescent="0.55000000000000004">
      <c r="A7" s="3" t="s">
        <v>20</v>
      </c>
      <c r="H7" s="31" t="str">
        <f t="array" ref="H7">INDEX($S$3:$S$14,MATCH(LARGE($AB$3:$AB$14-ROW($AB$3:$AB$14)/COUNT($AB$3:$AB$14),ROW(H7)-ROW(H$5)+1),$AB$3:$AB$14-ROW($AB$3:$AB$14)/COUNT($AB$3:$AB$14),0))</f>
        <v>Peppa Pig</v>
      </c>
      <c r="I7" s="32">
        <f t="shared" si="5"/>
        <v>10</v>
      </c>
      <c r="J7" s="33">
        <f t="shared" si="6"/>
        <v>6</v>
      </c>
      <c r="K7" s="33">
        <f t="shared" si="7"/>
        <v>1</v>
      </c>
      <c r="L7" s="33">
        <f t="shared" si="8"/>
        <v>3</v>
      </c>
      <c r="M7" s="34">
        <f t="shared" si="9"/>
        <v>125</v>
      </c>
      <c r="N7" s="32">
        <f t="shared" si="10"/>
        <v>131</v>
      </c>
      <c r="O7" s="33">
        <f t="shared" si="11"/>
        <v>-6</v>
      </c>
      <c r="P7" s="34">
        <f t="shared" si="12"/>
        <v>13</v>
      </c>
      <c r="S7" s="11" t="str">
        <f t="shared" si="0"/>
        <v>Smurfs</v>
      </c>
      <c r="T7" s="8">
        <f t="array" ref="T7">SUM(($A$19:$A$288=S7)*(ISNUMBER($C$19:$C$288)),($B$19:$B$288=S7)*(ISNUMBER($E$19:$E$288)))</f>
        <v>10</v>
      </c>
      <c r="U7" s="5">
        <f t="array" ref="U7">SUM((home=S7)*(homescore&gt;visitorscore),(visitor=S7)*(visitorscore&gt;homescore))</f>
        <v>7</v>
      </c>
      <c r="V7" s="5">
        <f t="array" ref="V7">SUM((home=S7)*(homescore=visitorscore)*ISNUMBER(visitorscore),(visitor=S7)*(visitorscore=homescore)*ISNUMBER(homescore))</f>
        <v>1</v>
      </c>
      <c r="W7" s="5">
        <f t="array" ref="W7">SUM((home=S7)*(homescore&lt;visitorscore),(visitor=S7)*(visitorscore&lt;homescore))</f>
        <v>2</v>
      </c>
      <c r="X7" s="9">
        <f t="shared" si="1"/>
        <v>150</v>
      </c>
      <c r="Y7" s="10">
        <f t="shared" si="2"/>
        <v>107</v>
      </c>
      <c r="Z7" s="5">
        <f t="shared" si="3"/>
        <v>43</v>
      </c>
      <c r="AA7" s="9">
        <f>U7*Options!$B$2+V7*Options!$B$3+W7*Options!$B$4+VLOOKUP(S7,$A$4:$B$15,2,0)</f>
        <v>15</v>
      </c>
      <c r="AB7">
        <f t="shared" si="4"/>
        <v>15000430150</v>
      </c>
    </row>
    <row r="8" spans="1:28" ht="28.8" x14ac:dyDescent="0.55000000000000004">
      <c r="A8" s="3" t="s">
        <v>21</v>
      </c>
      <c r="H8" s="31" t="str">
        <f t="array" ref="H8">INDEX($S$3:$S$14,MATCH(LARGE($AB$3:$AB$14-ROW($AB$3:$AB$14)/COUNT($AB$3:$AB$14),ROW(H8)-ROW(H$5)+1),$AB$3:$AB$14-ROW($AB$3:$AB$14)/COUNT($AB$3:$AB$14),0))</f>
        <v>Wombles</v>
      </c>
      <c r="I8" s="32">
        <f t="shared" si="5"/>
        <v>10</v>
      </c>
      <c r="J8" s="33">
        <f t="shared" si="6"/>
        <v>6</v>
      </c>
      <c r="K8" s="33">
        <f t="shared" si="7"/>
        <v>0</v>
      </c>
      <c r="L8" s="33">
        <f t="shared" si="8"/>
        <v>4</v>
      </c>
      <c r="M8" s="34">
        <f t="shared" si="9"/>
        <v>146</v>
      </c>
      <c r="N8" s="32">
        <f t="shared" si="10"/>
        <v>122</v>
      </c>
      <c r="O8" s="33">
        <f t="shared" si="11"/>
        <v>24</v>
      </c>
      <c r="P8" s="34">
        <f t="shared" si="12"/>
        <v>12</v>
      </c>
      <c r="S8" s="11" t="str">
        <f t="shared" si="0"/>
        <v>Telly Tubbies</v>
      </c>
      <c r="T8" s="8">
        <f t="array" ref="T8">SUM(($A$19:$A$288=S8)*(ISNUMBER($C$19:$C$288)),($B$19:$B$288=S8)*(ISNUMBER($E$19:$E$288)))</f>
        <v>10</v>
      </c>
      <c r="U8" s="5">
        <f t="array" ref="U8">SUM((home=S8)*(homescore&gt;visitorscore),(visitor=S8)*(visitorscore&gt;homescore))</f>
        <v>3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7</v>
      </c>
      <c r="X8" s="9">
        <f t="shared" si="1"/>
        <v>114</v>
      </c>
      <c r="Y8" s="10">
        <f t="shared" si="2"/>
        <v>130</v>
      </c>
      <c r="Z8" s="5">
        <f t="shared" si="3"/>
        <v>-16</v>
      </c>
      <c r="AA8" s="9">
        <f>U8*Options!$B$2+V8*Options!$B$3+W8*Options!$B$4+VLOOKUP(S8,$A$4:$B$15,2,0)</f>
        <v>6</v>
      </c>
      <c r="AB8">
        <f t="shared" si="4"/>
        <v>5999840114</v>
      </c>
    </row>
    <row r="9" spans="1:28" ht="28.8" x14ac:dyDescent="0.55000000000000004">
      <c r="A9" s="3" t="s">
        <v>22</v>
      </c>
      <c r="H9" s="31" t="str">
        <f t="array" ref="H9">INDEX($S$3:$S$14,MATCH(LARGE($AB$3:$AB$14-ROW($AB$3:$AB$14)/COUNT($AB$3:$AB$14),ROW(H9)-ROW(H$5)+1),$AB$3:$AB$14-ROW($AB$3:$AB$14)/COUNT($AB$3:$AB$14),0))</f>
        <v>Crackerjack</v>
      </c>
      <c r="I9" s="32">
        <f t="shared" si="5"/>
        <v>10</v>
      </c>
      <c r="J9" s="33">
        <f t="shared" si="6"/>
        <v>6</v>
      </c>
      <c r="K9" s="33">
        <f t="shared" si="7"/>
        <v>0</v>
      </c>
      <c r="L9" s="33">
        <f t="shared" si="8"/>
        <v>4</v>
      </c>
      <c r="M9" s="34">
        <f t="shared" si="9"/>
        <v>138</v>
      </c>
      <c r="N9" s="32">
        <f t="shared" si="10"/>
        <v>125</v>
      </c>
      <c r="O9" s="33">
        <f t="shared" si="11"/>
        <v>13</v>
      </c>
      <c r="P9" s="34">
        <f t="shared" si="12"/>
        <v>12</v>
      </c>
      <c r="S9" s="11" t="str">
        <f t="shared" si="0"/>
        <v>Muppets</v>
      </c>
      <c r="T9" s="8">
        <f t="array" ref="T9">SUM(($A$19:$A$288=S9)*(ISNUMBER($C$19:$C$288)),($B$19:$B$288=S9)*(ISNUMBER($E$19:$E$288)))</f>
        <v>10</v>
      </c>
      <c r="U9" s="5">
        <f t="array" ref="U9">SUM((home=S9)*(homescore&gt;visitorscore),(visitor=S9)*(visitorscore&gt;homescore))</f>
        <v>3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7</v>
      </c>
      <c r="X9" s="9">
        <f t="shared" si="1"/>
        <v>119</v>
      </c>
      <c r="Y9" s="10">
        <f t="shared" si="2"/>
        <v>149</v>
      </c>
      <c r="Z9" s="5">
        <f t="shared" si="3"/>
        <v>-30</v>
      </c>
      <c r="AA9" s="9">
        <f>U9*Options!$B$2+V9*Options!$B$3+W9*Options!$B$4+VLOOKUP(S9,$A$4:$B$15,2,0)</f>
        <v>6</v>
      </c>
      <c r="AB9">
        <f t="shared" si="4"/>
        <v>5999700119</v>
      </c>
    </row>
    <row r="10" spans="1:28" ht="28.8" x14ac:dyDescent="0.55000000000000004">
      <c r="A10" s="3" t="s">
        <v>23</v>
      </c>
      <c r="H10" s="31" t="str">
        <f t="array" ref="H10">INDEX($S$3:$S$14,MATCH(LARGE($AB$3:$AB$14-ROW($AB$3:$AB$14)/COUNT($AB$3:$AB$14),ROW(H10)-ROW(H$5)+1),$AB$3:$AB$14-ROW($AB$3:$AB$14)/COUNT($AB$3:$AB$14),0))</f>
        <v>Blue Peter</v>
      </c>
      <c r="I10" s="32">
        <f t="shared" si="5"/>
        <v>10</v>
      </c>
      <c r="J10" s="33">
        <f t="shared" si="6"/>
        <v>6</v>
      </c>
      <c r="K10" s="33">
        <f t="shared" si="7"/>
        <v>0</v>
      </c>
      <c r="L10" s="33">
        <f t="shared" si="8"/>
        <v>4</v>
      </c>
      <c r="M10" s="34">
        <f t="shared" si="9"/>
        <v>135</v>
      </c>
      <c r="N10" s="32">
        <f t="shared" si="10"/>
        <v>127</v>
      </c>
      <c r="O10" s="33">
        <f t="shared" si="11"/>
        <v>8</v>
      </c>
      <c r="P10" s="34">
        <f t="shared" si="12"/>
        <v>12</v>
      </c>
      <c r="S10" s="11" t="str">
        <f t="shared" si="0"/>
        <v>Minions</v>
      </c>
      <c r="T10" s="8">
        <f t="array" ref="T10">SUM(($A$19:$A$288=S10)*(ISNUMBER($C$19:$C$288)),($B$19:$B$288=S10)*(ISNUMBER($E$19:$E$288)))</f>
        <v>10</v>
      </c>
      <c r="U10" s="5">
        <f t="array" ref="U10">SUM((home=S10)*(homescore&gt;visitorscore),(visitor=S10)*(visitorscore&gt;homescore))</f>
        <v>3</v>
      </c>
      <c r="V10" s="5">
        <f t="array" ref="V10">SUM((home=S10)*(homescore=visitorscore)*ISNUMBER(visitorscore),(visitor=S10)*(visitorscore=homescore)*ISNUMBER(homescore))</f>
        <v>1</v>
      </c>
      <c r="W10" s="5">
        <f t="array" ref="W10">SUM((home=S10)*(homescore&lt;visitorscore),(visitor=S10)*(visitorscore&lt;homescore))</f>
        <v>6</v>
      </c>
      <c r="X10" s="9">
        <f t="shared" ref="X10" si="13">SUMIF(home,S10,homescore)+SUMIF(visitor,S10,visitorscore)</f>
        <v>132</v>
      </c>
      <c r="Y10" s="10">
        <f t="shared" ref="Y10" si="14">SUMIF(home,S10,visitorscore)+SUMIF(visitor,S10,homescore)</f>
        <v>136</v>
      </c>
      <c r="Z10" s="5">
        <f t="shared" ref="Z10" si="15">X10-Y10</f>
        <v>-4</v>
      </c>
      <c r="AA10" s="9">
        <f>U10*Options!$B$2+V10*Options!$B$3+W10*Options!$B$4+VLOOKUP(S10,$A$4:$B$15,2,0)</f>
        <v>7</v>
      </c>
      <c r="AB10">
        <f t="shared" si="4"/>
        <v>6999960132</v>
      </c>
    </row>
    <row r="11" spans="1:28" ht="28.8" x14ac:dyDescent="0.55000000000000004">
      <c r="A11" s="3" t="s">
        <v>24</v>
      </c>
      <c r="H11" s="31" t="str">
        <f t="array" ref="H11">INDEX($S$3:$S$14,MATCH(LARGE($AB$3:$AB$14-ROW($AB$3:$AB$14)/COUNT($AB$3:$AB$14),ROW(H11)-ROW(H$5)+1),$AB$3:$AB$14-ROW($AB$3:$AB$14)/COUNT($AB$3:$AB$14),0))</f>
        <v>Ninja Turtles</v>
      </c>
      <c r="I11" s="32">
        <f t="shared" si="5"/>
        <v>10</v>
      </c>
      <c r="J11" s="33">
        <f t="shared" si="6"/>
        <v>5</v>
      </c>
      <c r="K11" s="33">
        <f t="shared" si="7"/>
        <v>0</v>
      </c>
      <c r="L11" s="33">
        <f t="shared" si="8"/>
        <v>5</v>
      </c>
      <c r="M11" s="34">
        <f t="shared" si="9"/>
        <v>104</v>
      </c>
      <c r="N11" s="32">
        <f t="shared" si="10"/>
        <v>123</v>
      </c>
      <c r="O11" s="33">
        <f t="shared" si="11"/>
        <v>-19</v>
      </c>
      <c r="P11" s="34">
        <f t="shared" si="12"/>
        <v>10</v>
      </c>
      <c r="S11" s="11" t="str">
        <f t="shared" si="0"/>
        <v>Clangers</v>
      </c>
      <c r="T11" s="8">
        <f t="array" ref="T11">SUM(($A$19:$A$288=S11)*(ISNUMBER($C$19:$C$288)),($B$19:$B$288=S11)*(ISNUMBER($E$19:$E$288)))</f>
        <v>10</v>
      </c>
      <c r="U11" s="5">
        <f t="array" ref="U11">SUM((home=S11)*(homescore&gt;visitorscore),(visitor=S11)*(visitorscore&gt;homescore))</f>
        <v>7</v>
      </c>
      <c r="V11" s="5">
        <f t="array" ref="V11">SUM((home=S11)*(homescore=visitorscore)*ISNUMBER(visitorscore),(visitor=S11)*(visitorscore=homescore)*ISNUMBER(homescore))</f>
        <v>0</v>
      </c>
      <c r="W11" s="5">
        <f t="array" ref="W11">SUM((home=S11)*(homescore&lt;visitorscore),(visitor=S11)*(visitorscore&lt;homescore))</f>
        <v>3</v>
      </c>
      <c r="X11" s="9">
        <f t="shared" ref="X11:X12" si="16">SUMIF(home,S11,homescore)+SUMIF(visitor,S11,visitorscore)</f>
        <v>156</v>
      </c>
      <c r="Y11" s="10">
        <f t="shared" ref="Y11:Y12" si="17">SUMIF(home,S11,visitorscore)+SUMIF(visitor,S11,homescore)</f>
        <v>142</v>
      </c>
      <c r="Z11" s="5">
        <f t="shared" ref="Z11:Z12" si="18">X11-Y11</f>
        <v>14</v>
      </c>
      <c r="AA11" s="9">
        <f>U11*Options!$B$2+V11*Options!$B$3+W11*Options!$B$4+VLOOKUP(S11,$A$4:$B$15,2,0)</f>
        <v>14</v>
      </c>
      <c r="AB11">
        <f t="shared" si="4"/>
        <v>14000140156</v>
      </c>
    </row>
    <row r="12" spans="1:28" ht="28.8" x14ac:dyDescent="0.55000000000000004">
      <c r="A12" s="3" t="s">
        <v>25</v>
      </c>
      <c r="H12" s="31" t="str">
        <f t="array" ref="H12">INDEX($S$3:$S$14,MATCH(LARGE($AB$3:$AB$14-ROW($AB$3:$AB$14)/COUNT($AB$3:$AB$14),ROW(H12)-ROW(H$5)+1),$AB$3:$AB$14-ROW($AB$3:$AB$14)/COUNT($AB$3:$AB$14),0))</f>
        <v>Trumpton</v>
      </c>
      <c r="I12" s="32">
        <f t="shared" si="5"/>
        <v>10</v>
      </c>
      <c r="J12" s="33">
        <f t="shared" si="6"/>
        <v>4</v>
      </c>
      <c r="K12" s="33">
        <f t="shared" si="7"/>
        <v>0</v>
      </c>
      <c r="L12" s="33">
        <f t="shared" si="8"/>
        <v>6</v>
      </c>
      <c r="M12" s="34">
        <f t="shared" si="9"/>
        <v>128</v>
      </c>
      <c r="N12" s="32">
        <f t="shared" si="10"/>
        <v>128</v>
      </c>
      <c r="O12" s="33">
        <f t="shared" si="11"/>
        <v>0</v>
      </c>
      <c r="P12" s="34">
        <f t="shared" si="12"/>
        <v>8</v>
      </c>
      <c r="S12" s="11" t="str">
        <f t="shared" si="0"/>
        <v>Peppa Pig</v>
      </c>
      <c r="T12" s="8">
        <f t="array" ref="T12">SUM(($A$19:$A$288=S12)*(ISNUMBER($C$19:$C$288)),($B$19:$B$288=S12)*(ISNUMBER($E$19:$E$288)))</f>
        <v>10</v>
      </c>
      <c r="U12" s="5">
        <f t="array" ref="U12">SUM((home=S12)*(homescore&gt;visitorscore),(visitor=S12)*(visitorscore&gt;homescore))</f>
        <v>6</v>
      </c>
      <c r="V12" s="5">
        <f t="array" ref="V12">SUM((home=S12)*(homescore=visitorscore)*ISNUMBER(visitorscore),(visitor=S12)*(visitorscore=homescore)*ISNUMBER(homescore))</f>
        <v>1</v>
      </c>
      <c r="W12" s="5">
        <f t="array" ref="W12">SUM((home=S12)*(homescore&lt;visitorscore),(visitor=S12)*(visitorscore&lt;homescore))</f>
        <v>3</v>
      </c>
      <c r="X12" s="9">
        <f t="shared" si="16"/>
        <v>125</v>
      </c>
      <c r="Y12" s="10">
        <f t="shared" si="17"/>
        <v>131</v>
      </c>
      <c r="Z12" s="5">
        <f t="shared" si="18"/>
        <v>-6</v>
      </c>
      <c r="AA12" s="9">
        <f>U12*Options!$B$2+V12*Options!$B$3+W12*Options!$B$4+VLOOKUP(S12,$A$4:$B$15,2,0)</f>
        <v>13</v>
      </c>
      <c r="AB12">
        <f t="shared" si="4"/>
        <v>12999940125</v>
      </c>
    </row>
    <row r="13" spans="1:28" ht="28.8" x14ac:dyDescent="0.55000000000000004">
      <c r="A13" s="3" t="s">
        <v>26</v>
      </c>
      <c r="H13" s="31" t="str">
        <f t="array" ref="H13">INDEX($S$3:$S$14,MATCH(LARGE($AB$3:$AB$14-ROW($AB$3:$AB$14)/COUNT($AB$3:$AB$14),ROW(H13)-ROW(H$5)+1),$AB$3:$AB$14-ROW($AB$3:$AB$14)/COUNT($AB$3:$AB$14),0))</f>
        <v>Minions</v>
      </c>
      <c r="I13" s="32">
        <f t="shared" si="5"/>
        <v>10</v>
      </c>
      <c r="J13" s="33">
        <f t="shared" si="6"/>
        <v>3</v>
      </c>
      <c r="K13" s="33">
        <f t="shared" si="7"/>
        <v>1</v>
      </c>
      <c r="L13" s="33">
        <f t="shared" si="8"/>
        <v>6</v>
      </c>
      <c r="M13" s="34">
        <f t="shared" si="9"/>
        <v>132</v>
      </c>
      <c r="N13" s="32">
        <f t="shared" si="10"/>
        <v>136</v>
      </c>
      <c r="O13" s="33">
        <f t="shared" si="11"/>
        <v>-4</v>
      </c>
      <c r="P13" s="34">
        <f t="shared" si="12"/>
        <v>7</v>
      </c>
      <c r="S13" s="11" t="str">
        <f t="shared" si="0"/>
        <v>Crackerjack</v>
      </c>
      <c r="T13" s="8">
        <f t="array" ref="T13">SUM(($A$19:$A$288=S13)*(ISNUMBER($C$19:$C$288)),($B$19:$B$288=S13)*(ISNUMBER($E$19:$E$288)))</f>
        <v>10</v>
      </c>
      <c r="U13" s="5">
        <f t="array" ref="U13">SUM((home=S13)*(homescore&gt;visitorscore),(visitor=S13)*(visitorscore&gt;homescore))</f>
        <v>6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4</v>
      </c>
      <c r="X13" s="9">
        <f t="shared" ref="X13:X14" si="19">SUMIF(home,S13,homescore)+SUMIF(visitor,S13,visitorscore)</f>
        <v>138</v>
      </c>
      <c r="Y13" s="10">
        <f t="shared" ref="Y13:Y14" si="20">SUMIF(home,S13,visitorscore)+SUMIF(visitor,S13,homescore)</f>
        <v>125</v>
      </c>
      <c r="Z13" s="5">
        <f t="shared" ref="Z13:Z14" si="21">X13-Y13</f>
        <v>13</v>
      </c>
      <c r="AA13" s="9">
        <f>U13*Options!$B$2+V13*Options!$B$3+W13*Options!$B$4+VLOOKUP(S13,$A$4:$B$15,2,0)</f>
        <v>12</v>
      </c>
      <c r="AB13">
        <f t="shared" si="4"/>
        <v>12000130138</v>
      </c>
    </row>
    <row r="14" spans="1:28" ht="28.8" x14ac:dyDescent="0.55000000000000004">
      <c r="A14" s="3" t="s">
        <v>27</v>
      </c>
      <c r="H14" s="31" t="str">
        <f t="array" ref="H14">INDEX($S$3:$S$14,MATCH(LARGE($AB$3:$AB$14-ROW($AB$3:$AB$14)/COUNT($AB$3:$AB$14),ROW(H14)-ROW(H$5)+1),$AB$3:$AB$14-ROW($AB$3:$AB$14)/COUNT($AB$3:$AB$14),0))</f>
        <v>Telly Tubbies</v>
      </c>
      <c r="I14" s="32">
        <f t="shared" si="5"/>
        <v>10</v>
      </c>
      <c r="J14" s="33">
        <f t="shared" si="6"/>
        <v>3</v>
      </c>
      <c r="K14" s="33">
        <f t="shared" si="7"/>
        <v>0</v>
      </c>
      <c r="L14" s="33">
        <f t="shared" si="8"/>
        <v>7</v>
      </c>
      <c r="M14" s="34">
        <f t="shared" si="9"/>
        <v>114</v>
      </c>
      <c r="N14" s="32">
        <f t="shared" si="10"/>
        <v>130</v>
      </c>
      <c r="O14" s="33">
        <f t="shared" si="11"/>
        <v>-16</v>
      </c>
      <c r="P14" s="34">
        <f t="shared" si="12"/>
        <v>6</v>
      </c>
      <c r="S14" s="11" t="str">
        <f t="shared" si="0"/>
        <v>Blue Peter</v>
      </c>
      <c r="T14" s="8">
        <f t="array" ref="T14">SUM(($A$19:$A$288=S14)*(ISNUMBER($C$19:$C$288)),($B$19:$B$288=S14)*(ISNUMBER($E$19:$E$288)))</f>
        <v>10</v>
      </c>
      <c r="U14" s="5">
        <f t="array" ref="U14">SUM((home=S14)*(homescore&gt;visitorscore),(visitor=S14)*(visitorscore&gt;homescore))</f>
        <v>6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4</v>
      </c>
      <c r="X14" s="9">
        <f t="shared" si="19"/>
        <v>135</v>
      </c>
      <c r="Y14" s="10">
        <f t="shared" si="20"/>
        <v>127</v>
      </c>
      <c r="Z14" s="5">
        <f t="shared" si="21"/>
        <v>8</v>
      </c>
      <c r="AA14" s="9">
        <f>U14*Options!$B$2+V14*Options!$B$3+W14*Options!$B$4+VLOOKUP(S14,$A$4:$B$15,2,0)</f>
        <v>12</v>
      </c>
      <c r="AB14">
        <f t="shared" si="4"/>
        <v>12000080135</v>
      </c>
    </row>
    <row r="15" spans="1:28" ht="28.8" x14ac:dyDescent="0.55000000000000004">
      <c r="A15" s="3" t="s">
        <v>28</v>
      </c>
      <c r="H15" s="31" t="str">
        <f t="array" ref="H15">INDEX($S$3:$S$14,MATCH(LARGE($AB$3:$AB$14-ROW($AB$3:$AB$14)/COUNT($AB$3:$AB$14),ROW(H15)-ROW(H$5)+1),$AB$3:$AB$14-ROW($AB$3:$AB$14)/COUNT($AB$3:$AB$14),0))</f>
        <v>Muppets</v>
      </c>
      <c r="I15" s="32">
        <f t="shared" si="5"/>
        <v>10</v>
      </c>
      <c r="J15" s="33">
        <f t="shared" si="6"/>
        <v>3</v>
      </c>
      <c r="K15" s="33">
        <f t="shared" si="7"/>
        <v>0</v>
      </c>
      <c r="L15" s="33">
        <f t="shared" si="8"/>
        <v>7</v>
      </c>
      <c r="M15" s="34">
        <f t="shared" si="9"/>
        <v>119</v>
      </c>
      <c r="N15" s="32">
        <f t="shared" si="10"/>
        <v>149</v>
      </c>
      <c r="O15" s="33">
        <f t="shared" si="11"/>
        <v>-30</v>
      </c>
      <c r="P15" s="34">
        <f t="shared" si="12"/>
        <v>6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Postman Pat</v>
      </c>
      <c r="I16" s="32">
        <f t="shared" si="5"/>
        <v>10</v>
      </c>
      <c r="J16" s="33">
        <f t="shared" si="6"/>
        <v>2</v>
      </c>
      <c r="K16" s="33">
        <f t="shared" si="7"/>
        <v>1</v>
      </c>
      <c r="L16" s="33">
        <f t="shared" si="8"/>
        <v>7</v>
      </c>
      <c r="M16" s="34">
        <f t="shared" si="9"/>
        <v>121</v>
      </c>
      <c r="N16" s="32">
        <f t="shared" si="10"/>
        <v>148</v>
      </c>
      <c r="O16" s="33">
        <f t="shared" si="11"/>
        <v>-27</v>
      </c>
      <c r="P16" s="34">
        <f t="shared" si="12"/>
        <v>5</v>
      </c>
    </row>
    <row r="18" spans="1:6" ht="21" x14ac:dyDescent="0.4">
      <c r="A18" s="37" t="s">
        <v>29</v>
      </c>
      <c r="B18" s="25"/>
      <c r="C18" s="38"/>
      <c r="D18" s="38"/>
      <c r="E18" s="38"/>
      <c r="F18" s="25"/>
    </row>
    <row r="19" spans="1:6" ht="18" x14ac:dyDescent="0.35">
      <c r="A19" s="44" t="str">
        <f>A4</f>
        <v>Wombles</v>
      </c>
      <c r="B19" s="44" t="str">
        <f>A5</f>
        <v>Trumpton</v>
      </c>
      <c r="C19" s="45">
        <v>11</v>
      </c>
      <c r="D19" s="46"/>
      <c r="E19" s="46">
        <v>14</v>
      </c>
      <c r="F19" s="47">
        <v>46076</v>
      </c>
    </row>
    <row r="20" spans="1:6" ht="18" x14ac:dyDescent="0.35">
      <c r="A20" s="44" t="str">
        <f>A6</f>
        <v>Postman Pat</v>
      </c>
      <c r="B20" s="44" t="str">
        <f>A7</f>
        <v>Ninja Turtles</v>
      </c>
      <c r="C20" s="45">
        <v>4</v>
      </c>
      <c r="D20" s="46"/>
      <c r="E20" s="46">
        <v>14</v>
      </c>
      <c r="F20" s="48"/>
    </row>
    <row r="21" spans="1:6" ht="18" x14ac:dyDescent="0.35">
      <c r="A21" s="44" t="str">
        <f>A8</f>
        <v>Smurfs</v>
      </c>
      <c r="B21" s="44" t="str">
        <f>A9</f>
        <v>Telly Tubbies</v>
      </c>
      <c r="C21" s="45">
        <v>13</v>
      </c>
      <c r="D21" s="46"/>
      <c r="E21" s="46">
        <v>7</v>
      </c>
      <c r="F21" s="48"/>
    </row>
    <row r="22" spans="1:6" ht="18" x14ac:dyDescent="0.35">
      <c r="A22" s="44" t="str">
        <f>A10</f>
        <v>Muppets</v>
      </c>
      <c r="B22" s="44" t="str">
        <f>A11</f>
        <v>Minions</v>
      </c>
      <c r="C22" s="45">
        <v>6</v>
      </c>
      <c r="D22" s="46"/>
      <c r="E22" s="46">
        <v>15</v>
      </c>
      <c r="F22" s="48"/>
    </row>
    <row r="23" spans="1:6" ht="18" x14ac:dyDescent="0.35">
      <c r="A23" s="44" t="str">
        <f>A12</f>
        <v>Clangers</v>
      </c>
      <c r="B23" s="44" t="str">
        <f>A13</f>
        <v>Peppa Pig</v>
      </c>
      <c r="C23" s="45">
        <v>11</v>
      </c>
      <c r="D23" s="46"/>
      <c r="E23" s="46">
        <v>17</v>
      </c>
      <c r="F23" s="48"/>
    </row>
    <row r="24" spans="1:6" ht="18" x14ac:dyDescent="0.35">
      <c r="A24" s="44" t="str">
        <f>A14</f>
        <v>Crackerjack</v>
      </c>
      <c r="B24" s="44" t="str">
        <f>A15</f>
        <v>Blue Peter</v>
      </c>
      <c r="C24" s="45">
        <v>11</v>
      </c>
      <c r="D24" s="46"/>
      <c r="E24" s="46">
        <v>17</v>
      </c>
      <c r="F24" s="48"/>
    </row>
    <row r="25" spans="1:6" ht="18" x14ac:dyDescent="0.35">
      <c r="A25" s="39" t="str">
        <f>A13</f>
        <v>Peppa Pig</v>
      </c>
      <c r="B25" s="39" t="str">
        <f>A14</f>
        <v>Crackerjack</v>
      </c>
      <c r="C25" s="40">
        <v>9</v>
      </c>
      <c r="D25" s="41"/>
      <c r="E25" s="41">
        <v>21</v>
      </c>
      <c r="F25" s="42">
        <v>46083</v>
      </c>
    </row>
    <row r="26" spans="1:6" ht="18" x14ac:dyDescent="0.35">
      <c r="A26" s="39" t="str">
        <f>A12</f>
        <v>Clangers</v>
      </c>
      <c r="B26" s="39" t="str">
        <f>A11</f>
        <v>Minions</v>
      </c>
      <c r="C26" s="40">
        <v>17</v>
      </c>
      <c r="D26" s="41"/>
      <c r="E26" s="41">
        <v>13</v>
      </c>
      <c r="F26" s="43"/>
    </row>
    <row r="27" spans="1:6" ht="18" x14ac:dyDescent="0.35">
      <c r="A27" s="39" t="str">
        <f>A4</f>
        <v>Wombles</v>
      </c>
      <c r="B27" s="39" t="str">
        <f>A15</f>
        <v>Blue Peter</v>
      </c>
      <c r="C27" s="40">
        <v>21</v>
      </c>
      <c r="D27" s="41"/>
      <c r="E27" s="41">
        <v>11</v>
      </c>
      <c r="F27" s="43"/>
    </row>
    <row r="28" spans="1:6" ht="18" x14ac:dyDescent="0.35">
      <c r="A28" s="39" t="str">
        <f>A7</f>
        <v>Ninja Turtles</v>
      </c>
      <c r="B28" s="39" t="str">
        <f>A8</f>
        <v>Smurfs</v>
      </c>
      <c r="C28" s="40">
        <v>17</v>
      </c>
      <c r="D28" s="41"/>
      <c r="E28" s="41">
        <v>11</v>
      </c>
      <c r="F28" s="43"/>
    </row>
    <row r="29" spans="1:6" ht="18" x14ac:dyDescent="0.35">
      <c r="A29" s="39" t="str">
        <f>A10</f>
        <v>Muppets</v>
      </c>
      <c r="B29" s="39" t="str">
        <f>A9</f>
        <v>Telly Tubbies</v>
      </c>
      <c r="C29" s="40">
        <v>16</v>
      </c>
      <c r="D29" s="41"/>
      <c r="E29" s="41">
        <v>9</v>
      </c>
      <c r="F29" s="43"/>
    </row>
    <row r="30" spans="1:6" ht="18" x14ac:dyDescent="0.35">
      <c r="A30" s="39" t="str">
        <f>A5</f>
        <v>Trumpton</v>
      </c>
      <c r="B30" s="39" t="str">
        <f>A6</f>
        <v>Postman Pat</v>
      </c>
      <c r="C30" s="40">
        <v>13</v>
      </c>
      <c r="D30" s="41"/>
      <c r="E30" s="41">
        <v>21</v>
      </c>
      <c r="F30" s="43"/>
    </row>
    <row r="31" spans="1:6" ht="18" x14ac:dyDescent="0.35">
      <c r="A31" s="44" t="str">
        <f>A6</f>
        <v>Postman Pat</v>
      </c>
      <c r="B31" s="44" t="str">
        <f>A8</f>
        <v>Smurfs</v>
      </c>
      <c r="C31" s="45">
        <v>12</v>
      </c>
      <c r="D31" s="46"/>
      <c r="E31" s="46">
        <v>13</v>
      </c>
      <c r="F31" s="42">
        <v>46090</v>
      </c>
    </row>
    <row r="32" spans="1:6" ht="18" x14ac:dyDescent="0.35">
      <c r="A32" s="44" t="str">
        <f>A15</f>
        <v>Blue Peter</v>
      </c>
      <c r="B32" s="44" t="str">
        <f>A5</f>
        <v>Trumpton</v>
      </c>
      <c r="C32" s="45">
        <v>14</v>
      </c>
      <c r="D32" s="46"/>
      <c r="E32" s="46">
        <v>11</v>
      </c>
      <c r="F32" s="43"/>
    </row>
    <row r="33" spans="1:29" ht="18" x14ac:dyDescent="0.35">
      <c r="A33" s="44" t="str">
        <f>A11</f>
        <v>Minions</v>
      </c>
      <c r="B33" s="44" t="str">
        <f>A13</f>
        <v>Peppa Pig</v>
      </c>
      <c r="C33" s="45">
        <v>11</v>
      </c>
      <c r="D33" s="46"/>
      <c r="E33" s="46">
        <v>12</v>
      </c>
      <c r="F33" s="43"/>
    </row>
    <row r="34" spans="1:29" ht="18" x14ac:dyDescent="0.35">
      <c r="A34" s="44" t="str">
        <f>A12</f>
        <v>Clangers</v>
      </c>
      <c r="B34" s="44" t="str">
        <f>A10</f>
        <v>Muppets</v>
      </c>
      <c r="C34" s="45">
        <v>19</v>
      </c>
      <c r="D34" s="46"/>
      <c r="E34" s="46">
        <v>14</v>
      </c>
      <c r="F34" s="43"/>
      <c r="AB34" s="5"/>
      <c r="AC34" s="5"/>
    </row>
    <row r="35" spans="1:29" ht="18" x14ac:dyDescent="0.35">
      <c r="A35" s="44" t="str">
        <f>A4</f>
        <v>Wombles</v>
      </c>
      <c r="B35" s="44" t="str">
        <f>A14</f>
        <v>Crackerjack</v>
      </c>
      <c r="C35" s="45">
        <v>11</v>
      </c>
      <c r="D35" s="46"/>
      <c r="E35" s="46">
        <v>17</v>
      </c>
      <c r="F35" s="43"/>
      <c r="AB35" s="5"/>
      <c r="AC35" s="5"/>
    </row>
    <row r="36" spans="1:29" ht="18" x14ac:dyDescent="0.35">
      <c r="A36" s="44" t="str">
        <f>A9</f>
        <v>Telly Tubbies</v>
      </c>
      <c r="B36" s="44" t="str">
        <f>A7</f>
        <v>Ninja Turtles</v>
      </c>
      <c r="C36" s="45">
        <v>19</v>
      </c>
      <c r="D36" s="46"/>
      <c r="E36" s="46">
        <v>6</v>
      </c>
      <c r="F36" s="43"/>
      <c r="AB36" s="5"/>
      <c r="AC36" s="5"/>
    </row>
    <row r="37" spans="1:29" ht="18" x14ac:dyDescent="0.35">
      <c r="A37" s="39" t="str">
        <f>A7</f>
        <v>Ninja Turtles</v>
      </c>
      <c r="B37" s="39" t="str">
        <f>A10</f>
        <v>Muppets</v>
      </c>
      <c r="C37" s="40">
        <v>8</v>
      </c>
      <c r="D37" s="41"/>
      <c r="E37" s="41">
        <v>16</v>
      </c>
      <c r="F37" s="42">
        <v>46097</v>
      </c>
    </row>
    <row r="38" spans="1:29" ht="18" x14ac:dyDescent="0.35">
      <c r="A38" s="39" t="str">
        <f>A8</f>
        <v>Smurfs</v>
      </c>
      <c r="B38" s="39" t="str">
        <f>A4</f>
        <v>Wombles</v>
      </c>
      <c r="C38" s="40">
        <v>18</v>
      </c>
      <c r="D38" s="41"/>
      <c r="E38" s="41">
        <v>5</v>
      </c>
      <c r="F38" s="43"/>
    </row>
    <row r="39" spans="1:29" ht="18" x14ac:dyDescent="0.35">
      <c r="A39" s="39" t="str">
        <f>A9</f>
        <v>Telly Tubbies</v>
      </c>
      <c r="B39" s="39" t="str">
        <f>A6</f>
        <v>Postman Pat</v>
      </c>
      <c r="C39" s="40">
        <v>14</v>
      </c>
      <c r="D39" s="41"/>
      <c r="E39" s="41">
        <v>9</v>
      </c>
      <c r="F39" s="43"/>
    </row>
    <row r="40" spans="1:29" ht="18" x14ac:dyDescent="0.35">
      <c r="A40" s="39" t="str">
        <f>A5</f>
        <v>Trumpton</v>
      </c>
      <c r="B40" s="39" t="str">
        <f>A13</f>
        <v>Peppa Pig</v>
      </c>
      <c r="C40" s="40">
        <v>9</v>
      </c>
      <c r="D40" s="41"/>
      <c r="E40" s="41">
        <v>11</v>
      </c>
      <c r="F40" s="43"/>
    </row>
    <row r="41" spans="1:29" ht="18" x14ac:dyDescent="0.35">
      <c r="A41" s="39" t="str">
        <f>A15</f>
        <v>Blue Peter</v>
      </c>
      <c r="B41" s="39" t="str">
        <f>A12</f>
        <v>Clangers</v>
      </c>
      <c r="C41" s="40">
        <v>15</v>
      </c>
      <c r="D41" s="41"/>
      <c r="E41" s="41">
        <v>16</v>
      </c>
      <c r="F41" s="43"/>
    </row>
    <row r="42" spans="1:29" ht="18" x14ac:dyDescent="0.35">
      <c r="A42" s="39" t="str">
        <f>A11</f>
        <v>Minions</v>
      </c>
      <c r="B42" s="39" t="str">
        <f>A14</f>
        <v>Crackerjack</v>
      </c>
      <c r="C42" s="40">
        <v>16</v>
      </c>
      <c r="D42" s="41"/>
      <c r="E42" s="41">
        <v>12</v>
      </c>
      <c r="F42" s="43"/>
    </row>
    <row r="43" spans="1:29" ht="18" x14ac:dyDescent="0.35">
      <c r="A43" s="44" t="str">
        <f>A13</f>
        <v>Peppa Pig</v>
      </c>
      <c r="B43" s="44" t="str">
        <f>A15</f>
        <v>Blue Peter</v>
      </c>
      <c r="C43" s="45">
        <v>16</v>
      </c>
      <c r="D43" s="46"/>
      <c r="E43" s="46">
        <v>7</v>
      </c>
      <c r="F43" s="42">
        <v>46104</v>
      </c>
    </row>
    <row r="44" spans="1:29" ht="18" x14ac:dyDescent="0.35">
      <c r="A44" s="44" t="str">
        <f>A4</f>
        <v>Wombles</v>
      </c>
      <c r="B44" s="44" t="str">
        <f>A6</f>
        <v>Postman Pat</v>
      </c>
      <c r="C44" s="45">
        <v>18</v>
      </c>
      <c r="D44" s="46"/>
      <c r="E44" s="46">
        <v>9</v>
      </c>
      <c r="F44" s="43"/>
    </row>
    <row r="45" spans="1:29" ht="18" x14ac:dyDescent="0.35">
      <c r="A45" s="44" t="str">
        <f>A11</f>
        <v>Minions</v>
      </c>
      <c r="B45" s="44" t="str">
        <f>A9</f>
        <v>Telly Tubbies</v>
      </c>
      <c r="C45" s="45">
        <v>9</v>
      </c>
      <c r="D45" s="46"/>
      <c r="E45" s="46">
        <v>22</v>
      </c>
      <c r="F45" s="43"/>
    </row>
    <row r="46" spans="1:29" ht="18" x14ac:dyDescent="0.35">
      <c r="A46" s="44" t="str">
        <f>A12</f>
        <v>Clangers</v>
      </c>
      <c r="B46" s="44" t="str">
        <f>A14</f>
        <v>Crackerjack</v>
      </c>
      <c r="C46" s="45">
        <v>24</v>
      </c>
      <c r="D46" s="46"/>
      <c r="E46" s="46">
        <v>1</v>
      </c>
      <c r="F46" s="43"/>
    </row>
    <row r="47" spans="1:29" ht="18" x14ac:dyDescent="0.35">
      <c r="A47" s="44" t="str">
        <f>A5</f>
        <v>Trumpton</v>
      </c>
      <c r="B47" s="44" t="str">
        <f>A7</f>
        <v>Ninja Turtles</v>
      </c>
      <c r="C47" s="45">
        <v>11</v>
      </c>
      <c r="D47" s="46"/>
      <c r="E47" s="46">
        <v>14</v>
      </c>
      <c r="F47" s="43"/>
    </row>
    <row r="48" spans="1:29" ht="18" x14ac:dyDescent="0.35">
      <c r="A48" s="44" t="str">
        <f>A10</f>
        <v>Muppets</v>
      </c>
      <c r="B48" s="44" t="str">
        <f>A8</f>
        <v>Smurfs</v>
      </c>
      <c r="C48" s="45">
        <v>4</v>
      </c>
      <c r="D48" s="46"/>
      <c r="E48" s="46">
        <v>21</v>
      </c>
      <c r="F48" s="43"/>
    </row>
    <row r="49" spans="1:6" ht="18" x14ac:dyDescent="0.35">
      <c r="A49" s="39" t="str">
        <f>A15</f>
        <v>Blue Peter</v>
      </c>
      <c r="B49" s="39" t="str">
        <f>A6</f>
        <v>Postman Pat</v>
      </c>
      <c r="C49" s="40">
        <v>13</v>
      </c>
      <c r="D49" s="41"/>
      <c r="E49" s="41">
        <v>10</v>
      </c>
      <c r="F49" s="42">
        <v>46111</v>
      </c>
    </row>
    <row r="50" spans="1:6" ht="18" x14ac:dyDescent="0.35">
      <c r="A50" s="39" t="str">
        <f>A7</f>
        <v>Ninja Turtles</v>
      </c>
      <c r="B50" s="39" t="str">
        <f>A12</f>
        <v>Clangers</v>
      </c>
      <c r="C50" s="40">
        <v>14</v>
      </c>
      <c r="D50" s="41"/>
      <c r="E50" s="41">
        <v>16</v>
      </c>
      <c r="F50" s="43"/>
    </row>
    <row r="51" spans="1:6" ht="18" x14ac:dyDescent="0.35">
      <c r="A51" s="39" t="str">
        <f>A5</f>
        <v>Trumpton</v>
      </c>
      <c r="B51" s="39" t="str">
        <f>A10</f>
        <v>Muppets</v>
      </c>
      <c r="C51" s="40">
        <v>12</v>
      </c>
      <c r="D51" s="41"/>
      <c r="E51" s="41">
        <v>16</v>
      </c>
      <c r="F51" s="43"/>
    </row>
    <row r="52" spans="1:6" ht="18" x14ac:dyDescent="0.35">
      <c r="A52" s="39" t="str">
        <f>A14</f>
        <v>Crackerjack</v>
      </c>
      <c r="B52" s="39" t="str">
        <f>A9</f>
        <v>Telly Tubbies</v>
      </c>
      <c r="C52" s="40">
        <v>18</v>
      </c>
      <c r="D52" s="41"/>
      <c r="E52" s="41">
        <v>9</v>
      </c>
      <c r="F52" s="43"/>
    </row>
    <row r="53" spans="1:6" ht="18" x14ac:dyDescent="0.35">
      <c r="A53" s="39" t="str">
        <f>A11</f>
        <v>Minions</v>
      </c>
      <c r="B53" s="39" t="str">
        <f>A8</f>
        <v>Smurfs</v>
      </c>
      <c r="C53" s="40">
        <v>14</v>
      </c>
      <c r="D53" s="41"/>
      <c r="E53" s="41">
        <v>14</v>
      </c>
      <c r="F53" s="43"/>
    </row>
    <row r="54" spans="1:6" ht="18" x14ac:dyDescent="0.35">
      <c r="A54" s="39" t="str">
        <f>A13</f>
        <v>Peppa Pig</v>
      </c>
      <c r="B54" s="39" t="str">
        <f>A4</f>
        <v>Wombles</v>
      </c>
      <c r="C54" s="40">
        <v>12</v>
      </c>
      <c r="D54" s="41"/>
      <c r="E54" s="41">
        <v>19</v>
      </c>
      <c r="F54" s="43"/>
    </row>
    <row r="55" spans="1:6" ht="18" x14ac:dyDescent="0.35">
      <c r="A55" s="44" t="str">
        <f>A5</f>
        <v>Trumpton</v>
      </c>
      <c r="B55" s="44" t="str">
        <f>A11</f>
        <v>Minions</v>
      </c>
      <c r="C55" s="45">
        <v>17</v>
      </c>
      <c r="D55" s="46"/>
      <c r="E55" s="46">
        <v>11</v>
      </c>
      <c r="F55" s="42">
        <v>46118</v>
      </c>
    </row>
    <row r="56" spans="1:6" ht="18" x14ac:dyDescent="0.35">
      <c r="A56" s="44" t="str">
        <f>A9</f>
        <v>Telly Tubbies</v>
      </c>
      <c r="B56" s="44" t="str">
        <f>A13</f>
        <v>Peppa Pig</v>
      </c>
      <c r="C56" s="45">
        <v>10</v>
      </c>
      <c r="D56" s="46"/>
      <c r="E56" s="46">
        <v>13</v>
      </c>
      <c r="F56" s="43"/>
    </row>
    <row r="57" spans="1:6" ht="18" x14ac:dyDescent="0.35">
      <c r="A57" s="44" t="str">
        <f>A7</f>
        <v>Ninja Turtles</v>
      </c>
      <c r="B57" s="44" t="str">
        <f>A4</f>
        <v>Wombles</v>
      </c>
      <c r="C57" s="45">
        <v>13</v>
      </c>
      <c r="D57" s="46"/>
      <c r="E57" s="46">
        <v>10</v>
      </c>
      <c r="F57" s="43"/>
    </row>
    <row r="58" spans="1:6" ht="18" x14ac:dyDescent="0.35">
      <c r="A58" s="44" t="str">
        <f>A8</f>
        <v>Smurfs</v>
      </c>
      <c r="B58" s="44" t="str">
        <f>A12</f>
        <v>Clangers</v>
      </c>
      <c r="C58" s="45">
        <v>16</v>
      </c>
      <c r="D58" s="46"/>
      <c r="E58" s="46">
        <v>15</v>
      </c>
      <c r="F58" s="43"/>
    </row>
    <row r="59" spans="1:6" ht="18" x14ac:dyDescent="0.35">
      <c r="A59" s="44" t="str">
        <f>A14</f>
        <v>Crackerjack</v>
      </c>
      <c r="B59" s="44" t="str">
        <f>A6</f>
        <v>Postman Pat</v>
      </c>
      <c r="C59" s="45">
        <v>19</v>
      </c>
      <c r="D59" s="46"/>
      <c r="E59" s="46">
        <v>10</v>
      </c>
      <c r="F59" s="43"/>
    </row>
    <row r="60" spans="1:6" ht="18" x14ac:dyDescent="0.35">
      <c r="A60" s="44" t="str">
        <f>A15</f>
        <v>Blue Peter</v>
      </c>
      <c r="B60" s="44" t="str">
        <f>A10</f>
        <v>Muppets</v>
      </c>
      <c r="C60" s="45">
        <v>15</v>
      </c>
      <c r="D60" s="46"/>
      <c r="E60" s="46">
        <v>12</v>
      </c>
      <c r="F60" s="43"/>
    </row>
    <row r="61" spans="1:6" ht="18" x14ac:dyDescent="0.35">
      <c r="A61" s="39" t="str">
        <f>A12</f>
        <v>Clangers</v>
      </c>
      <c r="B61" s="39" t="str">
        <f>A4</f>
        <v>Wombles</v>
      </c>
      <c r="C61" s="40">
        <v>7</v>
      </c>
      <c r="D61" s="41"/>
      <c r="E61" s="41">
        <v>24</v>
      </c>
      <c r="F61" s="42">
        <v>46125</v>
      </c>
    </row>
    <row r="62" spans="1:6" ht="18" x14ac:dyDescent="0.35">
      <c r="A62" s="39" t="str">
        <f>A10</f>
        <v>Muppets</v>
      </c>
      <c r="B62" s="39" t="str">
        <f>A14</f>
        <v>Crackerjack</v>
      </c>
      <c r="C62" s="40">
        <v>12</v>
      </c>
      <c r="D62" s="41"/>
      <c r="E62" s="41">
        <v>21</v>
      </c>
      <c r="F62" s="43"/>
    </row>
    <row r="63" spans="1:6" ht="18" x14ac:dyDescent="0.35">
      <c r="A63" s="39" t="str">
        <f>A6</f>
        <v>Postman Pat</v>
      </c>
      <c r="B63" s="39" t="str">
        <f>A13</f>
        <v>Peppa Pig</v>
      </c>
      <c r="C63" s="40">
        <v>14</v>
      </c>
      <c r="D63" s="41"/>
      <c r="E63" s="41">
        <v>14</v>
      </c>
      <c r="F63" s="43"/>
    </row>
    <row r="64" spans="1:6" ht="18" x14ac:dyDescent="0.35">
      <c r="A64" s="39" t="str">
        <f>A9</f>
        <v>Telly Tubbies</v>
      </c>
      <c r="B64" s="39" t="str">
        <f>A15</f>
        <v>Blue Peter</v>
      </c>
      <c r="C64" s="40">
        <v>4</v>
      </c>
      <c r="D64" s="41"/>
      <c r="E64" s="41">
        <v>19</v>
      </c>
      <c r="F64" s="43"/>
    </row>
    <row r="65" spans="1:6" ht="18" x14ac:dyDescent="0.35">
      <c r="A65" s="39" t="str">
        <f>A8</f>
        <v>Smurfs</v>
      </c>
      <c r="B65" s="39" t="str">
        <f>A5</f>
        <v>Trumpton</v>
      </c>
      <c r="C65" s="40">
        <v>12</v>
      </c>
      <c r="D65" s="41"/>
      <c r="E65" s="41">
        <v>11</v>
      </c>
      <c r="F65" s="43"/>
    </row>
    <row r="66" spans="1:6" ht="18" x14ac:dyDescent="0.35">
      <c r="A66" s="39" t="str">
        <f>A7</f>
        <v>Ninja Turtles</v>
      </c>
      <c r="B66" s="39" t="str">
        <f>A11</f>
        <v>Minions</v>
      </c>
      <c r="C66" s="40">
        <v>7</v>
      </c>
      <c r="D66" s="41"/>
      <c r="E66" s="41">
        <v>20</v>
      </c>
      <c r="F66" s="43"/>
    </row>
    <row r="67" spans="1:6" ht="18" x14ac:dyDescent="0.35">
      <c r="A67" s="44" t="str">
        <f>A14</f>
        <v>Crackerjack</v>
      </c>
      <c r="B67" s="44" t="str">
        <f>A7</f>
        <v>Ninja Turtles</v>
      </c>
      <c r="C67" s="45">
        <v>8</v>
      </c>
      <c r="D67" s="46"/>
      <c r="E67" s="46">
        <v>0</v>
      </c>
      <c r="F67" s="42">
        <v>46132</v>
      </c>
    </row>
    <row r="68" spans="1:6" ht="18" x14ac:dyDescent="0.35">
      <c r="A68" s="44" t="str">
        <f>A5</f>
        <v>Trumpton</v>
      </c>
      <c r="B68" s="44" t="str">
        <f>A9</f>
        <v>Telly Tubbies</v>
      </c>
      <c r="C68" s="45">
        <v>13</v>
      </c>
      <c r="D68" s="46"/>
      <c r="E68" s="46">
        <v>8</v>
      </c>
      <c r="F68" s="43"/>
    </row>
    <row r="69" spans="1:6" ht="18" x14ac:dyDescent="0.35">
      <c r="A69" s="44" t="str">
        <f>A15</f>
        <v>Blue Peter</v>
      </c>
      <c r="B69" s="44" t="str">
        <f>A8</f>
        <v>Smurfs</v>
      </c>
      <c r="C69" s="45">
        <v>16</v>
      </c>
      <c r="D69" s="46"/>
      <c r="E69" s="46">
        <v>15</v>
      </c>
      <c r="F69" s="43"/>
    </row>
    <row r="70" spans="1:6" ht="18" x14ac:dyDescent="0.35">
      <c r="A70" s="44" t="str">
        <f>A11</f>
        <v>Minions</v>
      </c>
      <c r="B70" s="44" t="str">
        <f>A4</f>
        <v>Wombles</v>
      </c>
      <c r="C70" s="45">
        <v>10</v>
      </c>
      <c r="D70" s="46"/>
      <c r="E70" s="46">
        <v>13</v>
      </c>
      <c r="F70" s="43"/>
    </row>
    <row r="71" spans="1:6" ht="18" x14ac:dyDescent="0.35">
      <c r="A71" s="44" t="str">
        <f>A13</f>
        <v>Peppa Pig</v>
      </c>
      <c r="B71" s="44" t="str">
        <f>A10</f>
        <v>Muppets</v>
      </c>
      <c r="C71" s="45">
        <v>15</v>
      </c>
      <c r="D71" s="46"/>
      <c r="E71" s="46">
        <v>12</v>
      </c>
      <c r="F71" s="43"/>
    </row>
    <row r="72" spans="1:6" ht="18" x14ac:dyDescent="0.35">
      <c r="A72" s="44" t="str">
        <f>A6</f>
        <v>Postman Pat</v>
      </c>
      <c r="B72" s="44" t="str">
        <f>A12</f>
        <v>Clangers</v>
      </c>
      <c r="C72" s="45">
        <v>16</v>
      </c>
      <c r="D72" s="46"/>
      <c r="E72" s="46">
        <v>17</v>
      </c>
      <c r="F72" s="43"/>
    </row>
    <row r="73" spans="1:6" ht="18" x14ac:dyDescent="0.35">
      <c r="A73" s="39" t="str">
        <f>A14</f>
        <v>Crackerjack</v>
      </c>
      <c r="B73" s="39" t="str">
        <f>A5</f>
        <v>Trumpton</v>
      </c>
      <c r="C73" s="40">
        <v>10</v>
      </c>
      <c r="D73" s="41"/>
      <c r="E73" s="41">
        <v>17</v>
      </c>
      <c r="F73" s="42">
        <v>46139</v>
      </c>
    </row>
    <row r="74" spans="1:6" ht="18" x14ac:dyDescent="0.35">
      <c r="A74" s="39" t="str">
        <f>A4</f>
        <v>Wombles</v>
      </c>
      <c r="B74" s="39" t="str">
        <f>A10</f>
        <v>Muppets</v>
      </c>
      <c r="C74" s="40">
        <v>14</v>
      </c>
      <c r="D74" s="41"/>
      <c r="E74" s="41">
        <v>11</v>
      </c>
      <c r="F74" s="43"/>
    </row>
    <row r="75" spans="1:6" ht="18" x14ac:dyDescent="0.35">
      <c r="A75" s="39" t="str">
        <f>A9</f>
        <v>Telly Tubbies</v>
      </c>
      <c r="B75" s="39" t="str">
        <f>A12</f>
        <v>Clangers</v>
      </c>
      <c r="C75" s="40">
        <v>12</v>
      </c>
      <c r="D75" s="41"/>
      <c r="E75" s="41">
        <v>14</v>
      </c>
      <c r="F75" s="43"/>
    </row>
    <row r="76" spans="1:6" ht="18" x14ac:dyDescent="0.35">
      <c r="A76" s="39" t="str">
        <f>A15</f>
        <v>Blue Peter</v>
      </c>
      <c r="B76" s="39" t="str">
        <f>A7</f>
        <v>Ninja Turtles</v>
      </c>
      <c r="C76" s="40">
        <v>8</v>
      </c>
      <c r="D76" s="41"/>
      <c r="E76" s="41">
        <v>11</v>
      </c>
      <c r="F76" s="43"/>
    </row>
    <row r="77" spans="1:6" ht="18" x14ac:dyDescent="0.35">
      <c r="A77" s="39" t="str">
        <f>A6</f>
        <v>Postman Pat</v>
      </c>
      <c r="B77" s="39" t="str">
        <f>A11</f>
        <v>Minions</v>
      </c>
      <c r="C77" s="40">
        <v>16</v>
      </c>
      <c r="D77" s="41"/>
      <c r="E77" s="41">
        <v>13</v>
      </c>
      <c r="F77" s="43"/>
    </row>
    <row r="78" spans="1:6" ht="18" x14ac:dyDescent="0.35">
      <c r="A78" s="39" t="str">
        <f>A8</f>
        <v>Smurfs</v>
      </c>
      <c r="B78" s="39" t="str">
        <f>A13</f>
        <v>Peppa Pig</v>
      </c>
      <c r="C78" s="40">
        <v>17</v>
      </c>
      <c r="D78" s="41"/>
      <c r="E78" s="41">
        <v>6</v>
      </c>
      <c r="F78" s="43"/>
    </row>
    <row r="79" spans="1:6" ht="18" x14ac:dyDescent="0.35">
      <c r="A79" s="44"/>
      <c r="B79" s="44"/>
      <c r="C79" s="45"/>
      <c r="D79" s="46"/>
      <c r="E79" s="46"/>
      <c r="F79" s="42"/>
    </row>
    <row r="80" spans="1:6" ht="18" x14ac:dyDescent="0.35">
      <c r="A80" s="44"/>
      <c r="B80" s="44"/>
      <c r="C80" s="45"/>
      <c r="D80" s="46"/>
      <c r="E80" s="46"/>
      <c r="F80" s="43"/>
    </row>
    <row r="81" spans="1:6" ht="18" x14ac:dyDescent="0.35">
      <c r="A81" s="44"/>
      <c r="B81" s="44"/>
      <c r="C81" s="45"/>
      <c r="D81" s="46"/>
      <c r="E81" s="46"/>
      <c r="F81" s="43"/>
    </row>
    <row r="82" spans="1:6" ht="18" x14ac:dyDescent="0.35">
      <c r="A82" s="44"/>
      <c r="B82" s="44"/>
      <c r="C82" s="45"/>
      <c r="D82" s="46"/>
      <c r="E82" s="46"/>
      <c r="F82" s="43"/>
    </row>
    <row r="83" spans="1:6" ht="18" x14ac:dyDescent="0.35">
      <c r="A83" s="44"/>
      <c r="B83" s="44"/>
      <c r="C83" s="45"/>
      <c r="D83" s="46"/>
      <c r="E83" s="46"/>
      <c r="F83" s="43"/>
    </row>
    <row r="84" spans="1:6" ht="18" x14ac:dyDescent="0.35">
      <c r="A84" s="44"/>
      <c r="B84" s="44"/>
      <c r="C84" s="45"/>
      <c r="D84" s="46"/>
      <c r="E84" s="46"/>
      <c r="F84" s="43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A93BC-E874-4C5D-BF9E-4FE678CE4E8B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topLeftCell="A10"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GroupA</vt:lpstr>
      <vt:lpstr>Sheet1</vt:lpstr>
      <vt:lpstr>Options</vt:lpstr>
      <vt:lpstr>home</vt:lpstr>
      <vt:lpstr>homescore</vt:lpstr>
      <vt:lpstr>GroupA!Print_Area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Pat Downes</cp:lastModifiedBy>
  <cp:revision/>
  <cp:lastPrinted>2026-04-27T16:08:56Z</cp:lastPrinted>
  <dcterms:created xsi:type="dcterms:W3CDTF">2022-10-18T19:34:39Z</dcterms:created>
  <dcterms:modified xsi:type="dcterms:W3CDTF">2026-04-27T19:50:26Z</dcterms:modified>
  <cp:category/>
  <cp:contentStatus/>
</cp:coreProperties>
</file>