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BOWLS - DO NOT DELETE\WIX filestore\Competitions page\Autumn Triples\2026\"/>
    </mc:Choice>
  </mc:AlternateContent>
  <xr:revisionPtr revIDLastSave="0" documentId="13_ncr:1_{1CD6BA82-F062-4ACB-AA2C-6F9C95194D20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Fixtures" sheetId="5" r:id="rId1"/>
    <sheet name="Options" sheetId="4" r:id="rId2"/>
    <sheet name="Players" sheetId="41" r:id="rId3"/>
    <sheet name="weekly sheet" sheetId="42" r:id="rId4"/>
  </sheets>
  <definedNames>
    <definedName name="home">Fixtures!$A$21:$A$393</definedName>
    <definedName name="homescore">Fixtures!$C$21:$C$393</definedName>
    <definedName name="_xlnm.Print_Area" localSheetId="0">Fixtures!$A$21:$F$69</definedName>
    <definedName name="_xlnm.Print_Area" localSheetId="2">Players!$J$4:$U$28</definedName>
    <definedName name="visitor">Fixtures!$B$21:$B$393</definedName>
    <definedName name="visitorscore">Fixtures!$E$21:$E$393</definedName>
  </definedNames>
  <calcPr calcId="191029"/>
</workbook>
</file>

<file path=xl/calcChain.xml><?xml version="1.0" encoding="utf-8"?>
<calcChain xmlns="http://schemas.openxmlformats.org/spreadsheetml/2006/main">
  <c r="K13" i="41" l="1"/>
  <c r="T21" i="41"/>
  <c r="Q21" i="41"/>
  <c r="N21" i="41"/>
  <c r="K21" i="41"/>
  <c r="Q13" i="41"/>
  <c r="N13" i="41"/>
  <c r="T5" i="41"/>
  <c r="Q5" i="41"/>
  <c r="T4" i="41"/>
  <c r="Q4" i="41"/>
  <c r="N4" i="41"/>
  <c r="K4" i="41"/>
  <c r="T13" i="41"/>
  <c r="A70" i="5"/>
  <c r="N5" i="41"/>
  <c r="K5" i="41"/>
  <c r="S4" i="5"/>
  <c r="T4" i="5" s="1" a="1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S5" i="5"/>
  <c r="S6" i="5"/>
  <c r="S7" i="5"/>
  <c r="S8" i="5"/>
  <c r="S9" i="5"/>
  <c r="S10" i="5"/>
  <c r="T10" i="5" a="1"/>
  <c r="S11" i="5"/>
  <c r="T11" i="5" a="1"/>
  <c r="S12" i="5"/>
  <c r="S13" i="5"/>
  <c r="T13" i="5" a="1"/>
  <c r="S14" i="5"/>
  <c r="T14" i="5" a="1"/>
  <c r="S15" i="5"/>
  <c r="T15" i="5" a="1"/>
  <c r="S16" i="5"/>
  <c r="T16" i="5" a="1"/>
  <c r="S3" i="5"/>
  <c r="T3" i="5" a="1"/>
  <c r="U15" i="5" a="1"/>
  <c r="V15" i="5" a="1"/>
  <c r="W15" i="5" a="1"/>
  <c r="U16" i="5" a="1"/>
  <c r="V16" i="5" a="1"/>
  <c r="W16" i="5" a="1"/>
  <c r="V13" i="5" a="1"/>
  <c r="U9" i="5" a="1"/>
  <c r="U5" i="5" a="1"/>
  <c r="U14" i="5" a="1"/>
  <c r="U12" i="5" a="1"/>
  <c r="U10" i="5" a="1"/>
  <c r="U8" i="5" a="1"/>
  <c r="U6" i="5" a="1"/>
  <c r="U4" i="5" a="1"/>
  <c r="V14" i="5" a="1"/>
  <c r="W13" i="5" a="1"/>
  <c r="U13" i="5" a="1"/>
  <c r="U11" i="5" a="1"/>
  <c r="U7" i="5" a="1"/>
  <c r="W14" i="5" a="1"/>
  <c r="W11" i="5" a="1"/>
  <c r="V11" i="5" a="1"/>
  <c r="W12" i="5" a="1"/>
  <c r="V12" i="5" a="1"/>
  <c r="V12" i="5" s="1"/>
  <c r="W10" i="5" a="1"/>
  <c r="V10" i="5" a="1"/>
  <c r="V10" i="5" s="1"/>
  <c r="W3" i="5" a="1"/>
  <c r="W3" i="5" s="1"/>
  <c r="V5" i="5" a="1"/>
  <c r="V7" i="5" a="1"/>
  <c r="Y9" i="5"/>
  <c r="V9" i="5" a="1"/>
  <c r="U3" i="5" a="1"/>
  <c r="W5" i="5" a="1"/>
  <c r="W9" i="5" a="1"/>
  <c r="W8" i="5" a="1"/>
  <c r="W8" i="5"/>
  <c r="W6" i="5" a="1"/>
  <c r="W4" i="5" a="1"/>
  <c r="V3" i="5" a="1"/>
  <c r="V3" i="5" s="1"/>
  <c r="V8" i="5" a="1"/>
  <c r="V6" i="5" a="1"/>
  <c r="V6" i="5" s="1"/>
  <c r="V4" i="5" a="1"/>
  <c r="W7" i="5" a="1"/>
  <c r="X3" i="5"/>
  <c r="X5" i="5"/>
  <c r="X8" i="5"/>
  <c r="X15" i="5"/>
  <c r="T16" i="5"/>
  <c r="Y15" i="5"/>
  <c r="V16" i="5"/>
  <c r="W16" i="5"/>
  <c r="V15" i="5"/>
  <c r="V11" i="5" l="1"/>
  <c r="T9" i="5" a="1"/>
  <c r="T9" i="5" s="1"/>
  <c r="T8" i="5" a="1"/>
  <c r="T8" i="5" s="1"/>
  <c r="T6" i="5" a="1"/>
  <c r="T6" i="5" s="1"/>
  <c r="T7" i="5" a="1"/>
  <c r="T7" i="5" s="1"/>
  <c r="T12" i="5" a="1"/>
  <c r="T12" i="5" s="1"/>
  <c r="U16" i="5"/>
  <c r="AA16" i="5" s="1"/>
  <c r="T5" i="5" a="1"/>
  <c r="T5" i="5" s="1"/>
  <c r="X11" i="5"/>
  <c r="T10" i="5"/>
  <c r="X16" i="5"/>
  <c r="W15" i="5"/>
  <c r="Y7" i="5"/>
  <c r="Y4" i="5"/>
  <c r="X7" i="5"/>
  <c r="W7" i="5"/>
  <c r="V8" i="5"/>
  <c r="AA8" i="5" s="1"/>
  <c r="Y3" i="5"/>
  <c r="Z3" i="5" s="1"/>
  <c r="V7" i="5"/>
  <c r="X9" i="5"/>
  <c r="Z9" i="5" s="1"/>
  <c r="W10" i="5"/>
  <c r="X12" i="5"/>
  <c r="X4" i="5"/>
  <c r="Y6" i="5"/>
  <c r="W6" i="5"/>
  <c r="W4" i="5"/>
  <c r="W9" i="5"/>
  <c r="V9" i="5"/>
  <c r="V5" i="5"/>
  <c r="Y10" i="5"/>
  <c r="Y12" i="5"/>
  <c r="Y11" i="5"/>
  <c r="W14" i="5"/>
  <c r="T3" i="5"/>
  <c r="T4" i="5"/>
  <c r="Y16" i="5"/>
  <c r="V4" i="5"/>
  <c r="T13" i="5"/>
  <c r="U15" i="5"/>
  <c r="T14" i="5"/>
  <c r="T15" i="5"/>
  <c r="X6" i="5"/>
  <c r="Z6" i="5" s="1"/>
  <c r="Y8" i="5"/>
  <c r="Z8" i="5" s="1"/>
  <c r="U3" i="5"/>
  <c r="AA3" i="5" s="1"/>
  <c r="Y5" i="5"/>
  <c r="Z5" i="5" s="1"/>
  <c r="W5" i="5"/>
  <c r="X10" i="5"/>
  <c r="U7" i="5"/>
  <c r="W11" i="5"/>
  <c r="W13" i="5"/>
  <c r="W12" i="5"/>
  <c r="U13" i="5"/>
  <c r="X14" i="5"/>
  <c r="U10" i="5"/>
  <c r="V14" i="5"/>
  <c r="U11" i="5"/>
  <c r="Y13" i="5"/>
  <c r="X13" i="5"/>
  <c r="U12" i="5"/>
  <c r="U8" i="5"/>
  <c r="U9" i="5"/>
  <c r="U4" i="5"/>
  <c r="Z15" i="5"/>
  <c r="U14" i="5"/>
  <c r="U5" i="5"/>
  <c r="Y14" i="5"/>
  <c r="V13" i="5"/>
  <c r="T11" i="5"/>
  <c r="U6" i="5"/>
  <c r="Z7" i="5" l="1"/>
  <c r="Z11" i="5"/>
  <c r="AA10" i="5"/>
  <c r="AB10" i="5" s="1"/>
  <c r="AA11" i="5"/>
  <c r="AB11" i="5" s="1"/>
  <c r="Z10" i="5"/>
  <c r="AA4" i="5"/>
  <c r="AA15" i="5"/>
  <c r="AB15" i="5" s="1"/>
  <c r="AA9" i="5"/>
  <c r="AB9" i="5" s="1"/>
  <c r="AA7" i="5"/>
  <c r="AB7" i="5" s="1"/>
  <c r="Z12" i="5"/>
  <c r="Z4" i="5"/>
  <c r="Z16" i="5"/>
  <c r="AB16" i="5" s="1"/>
  <c r="AA5" i="5"/>
  <c r="AB5" i="5" s="1"/>
  <c r="AA6" i="5"/>
  <c r="AB6" i="5" s="1"/>
  <c r="AB3" i="5"/>
  <c r="AA12" i="5"/>
  <c r="AA13" i="5"/>
  <c r="Z14" i="5"/>
  <c r="Z13" i="5"/>
  <c r="AA14" i="5"/>
  <c r="AB8" i="5"/>
  <c r="AB4" i="5" l="1"/>
  <c r="AB12" i="5"/>
  <c r="AB13" i="5"/>
  <c r="AB14" i="5"/>
  <c r="H15" i="5" s="1" a="1"/>
  <c r="H15" i="5" s="1"/>
  <c r="H16" i="5" l="1" a="1"/>
  <c r="H16" i="5" s="1"/>
  <c r="H5" i="5" a="1"/>
  <c r="H5" i="5" s="1"/>
  <c r="H9" i="5" a="1"/>
  <c r="H9" i="5" s="1"/>
  <c r="N15" i="5"/>
  <c r="O15" i="5"/>
  <c r="P15" i="5"/>
  <c r="H12" i="5" a="1"/>
  <c r="H12" i="5" s="1"/>
  <c r="P12" i="5" s="1"/>
  <c r="H7" i="5" a="1"/>
  <c r="H7" i="5" s="1"/>
  <c r="I7" i="5" s="1"/>
  <c r="H13" i="5" a="1"/>
  <c r="H13" i="5" s="1"/>
  <c r="H10" i="5" a="1"/>
  <c r="H10" i="5" s="1"/>
  <c r="M10" i="5" s="1"/>
  <c r="H17" i="5" a="1"/>
  <c r="H17" i="5" s="1"/>
  <c r="I17" i="5" s="1"/>
  <c r="H8" i="5" a="1"/>
  <c r="H8" i="5" s="1"/>
  <c r="I8" i="5" s="1"/>
  <c r="H11" i="5" a="1"/>
  <c r="H11" i="5" s="1"/>
  <c r="H6" i="5" a="1"/>
  <c r="H6" i="5" s="1"/>
  <c r="J6" i="5" s="1"/>
  <c r="H14" i="5" a="1"/>
  <c r="H14" i="5" s="1"/>
  <c r="H18" i="5" a="1"/>
  <c r="H18" i="5" s="1"/>
  <c r="I15" i="5"/>
  <c r="J15" i="5"/>
  <c r="L15" i="5"/>
  <c r="K15" i="5"/>
  <c r="M15" i="5"/>
  <c r="K16" i="5" l="1"/>
  <c r="L16" i="5"/>
  <c r="M16" i="5"/>
  <c r="N16" i="5"/>
  <c r="O16" i="5"/>
  <c r="P16" i="5"/>
  <c r="I16" i="5"/>
  <c r="J16" i="5"/>
  <c r="J5" i="5"/>
  <c r="L5" i="5"/>
  <c r="N5" i="5"/>
  <c r="P5" i="5"/>
  <c r="K9" i="5"/>
  <c r="L9" i="5"/>
  <c r="P13" i="5"/>
  <c r="M13" i="5"/>
  <c r="P10" i="5"/>
  <c r="O5" i="5"/>
  <c r="M5" i="5"/>
  <c r="J10" i="5"/>
  <c r="I5" i="5"/>
  <c r="K5" i="5"/>
  <c r="P7" i="5"/>
  <c r="O7" i="5"/>
  <c r="N7" i="5"/>
  <c r="J7" i="5"/>
  <c r="J8" i="5"/>
  <c r="K7" i="5"/>
  <c r="K8" i="5"/>
  <c r="N9" i="5"/>
  <c r="K10" i="5"/>
  <c r="I10" i="5"/>
  <c r="P8" i="5"/>
  <c r="I9" i="5"/>
  <c r="L8" i="5"/>
  <c r="M9" i="5"/>
  <c r="J9" i="5"/>
  <c r="P9" i="5"/>
  <c r="O9" i="5"/>
  <c r="J13" i="5"/>
  <c r="I13" i="5"/>
  <c r="O13" i="5"/>
  <c r="L13" i="5"/>
  <c r="N13" i="5"/>
  <c r="K13" i="5"/>
  <c r="O10" i="5"/>
  <c r="L10" i="5"/>
  <c r="N10" i="5"/>
  <c r="J17" i="5"/>
  <c r="L17" i="5"/>
  <c r="K12" i="5"/>
  <c r="M12" i="5"/>
  <c r="P17" i="5"/>
  <c r="N17" i="5"/>
  <c r="O12" i="5"/>
  <c r="L12" i="5"/>
  <c r="K6" i="5"/>
  <c r="I6" i="5"/>
  <c r="N6" i="5"/>
  <c r="O6" i="5"/>
  <c r="L6" i="5"/>
  <c r="M6" i="5"/>
  <c r="P6" i="5"/>
  <c r="M17" i="5"/>
  <c r="O17" i="5"/>
  <c r="N12" i="5"/>
  <c r="L11" i="5"/>
  <c r="K11" i="5"/>
  <c r="J11" i="5"/>
  <c r="I11" i="5"/>
  <c r="P11" i="5"/>
  <c r="O11" i="5"/>
  <c r="N11" i="5"/>
  <c r="M11" i="5"/>
  <c r="O14" i="5"/>
  <c r="N14" i="5"/>
  <c r="M14" i="5"/>
  <c r="L14" i="5"/>
  <c r="K14" i="5"/>
  <c r="J14" i="5"/>
  <c r="I14" i="5"/>
  <c r="P14" i="5"/>
  <c r="K17" i="5"/>
  <c r="J12" i="5"/>
  <c r="I12" i="5"/>
  <c r="I18" i="5"/>
  <c r="K18" i="5"/>
  <c r="P18" i="5"/>
  <c r="N18" i="5"/>
  <c r="M18" i="5"/>
  <c r="O18" i="5"/>
  <c r="J18" i="5"/>
  <c r="L18" i="5"/>
  <c r="M8" i="5"/>
  <c r="O8" i="5"/>
  <c r="N8" i="5"/>
  <c r="L7" i="5"/>
  <c r="M7" i="5"/>
</calcChain>
</file>

<file path=xl/sharedStrings.xml><?xml version="1.0" encoding="utf-8"?>
<sst xmlns="http://schemas.openxmlformats.org/spreadsheetml/2006/main" count="261" uniqueCount="131">
  <si>
    <t>GROUP A</t>
  </si>
  <si>
    <t>2nd December 2019</t>
  </si>
  <si>
    <t>GP</t>
  </si>
  <si>
    <t>W</t>
  </si>
  <si>
    <t>D</t>
  </si>
  <si>
    <t>L</t>
  </si>
  <si>
    <t>GF</t>
  </si>
  <si>
    <t>GA</t>
  </si>
  <si>
    <t>GD</t>
  </si>
  <si>
    <t>PTS</t>
  </si>
  <si>
    <t>rank</t>
  </si>
  <si>
    <t>Team name</t>
  </si>
  <si>
    <t>Bonus/penalty points</t>
  </si>
  <si>
    <t>PF</t>
  </si>
  <si>
    <t>PA</t>
  </si>
  <si>
    <t>PD</t>
  </si>
  <si>
    <t>ROUND 1</t>
  </si>
  <si>
    <t>:</t>
  </si>
  <si>
    <t>Points</t>
  </si>
  <si>
    <t>points for a win</t>
  </si>
  <si>
    <t>points for a draw</t>
  </si>
  <si>
    <t>points for a loss</t>
  </si>
  <si>
    <t>Want more? Visit:</t>
  </si>
  <si>
    <t>http://excel-example.com/templates/sport-tournament-template</t>
  </si>
  <si>
    <t>Players</t>
  </si>
  <si>
    <t>Top 12 Men</t>
  </si>
  <si>
    <t>Top12 Ladies</t>
  </si>
  <si>
    <t>Capt</t>
  </si>
  <si>
    <t>Capt.</t>
  </si>
  <si>
    <t>Middle Men</t>
  </si>
  <si>
    <t>Middle Ladies/Mixed</t>
  </si>
  <si>
    <t>Remainder Men</t>
  </si>
  <si>
    <t>Unknowns</t>
  </si>
  <si>
    <t>Rink</t>
  </si>
  <si>
    <t>Team</t>
  </si>
  <si>
    <t>Pd</t>
  </si>
  <si>
    <t>Pts</t>
  </si>
  <si>
    <t xml:space="preserve"> </t>
  </si>
  <si>
    <t>Autumn Triples 2026</t>
  </si>
  <si>
    <t>DATE  14th September 2026</t>
  </si>
  <si>
    <t>GOLFERS</t>
  </si>
  <si>
    <t>CRICKETERS</t>
  </si>
  <si>
    <t>FOOTBALLERS</t>
  </si>
  <si>
    <t>ROWERS</t>
  </si>
  <si>
    <t>SWIMMERS</t>
  </si>
  <si>
    <t>DIVERS</t>
  </si>
  <si>
    <t>GYMNASTS</t>
  </si>
  <si>
    <t>BOXERS</t>
  </si>
  <si>
    <t>SURFERS</t>
  </si>
  <si>
    <t>RUNNERS</t>
  </si>
  <si>
    <t>SKIERS</t>
  </si>
  <si>
    <t>CYCLISTS</t>
  </si>
  <si>
    <t>Sylvia Switzer</t>
  </si>
  <si>
    <t>Liam McDonald</t>
  </si>
  <si>
    <t>Linda Warrior</t>
  </si>
  <si>
    <t>Eve Aitkin</t>
  </si>
  <si>
    <t>Fred Kemp</t>
  </si>
  <si>
    <t>John Beaumont</t>
  </si>
  <si>
    <t>Jan Collins</t>
  </si>
  <si>
    <t>Joan Barton</t>
  </si>
  <si>
    <t>Clive Chambers</t>
  </si>
  <si>
    <t>Pat Downes</t>
  </si>
  <si>
    <t>Barbara Edwards</t>
  </si>
  <si>
    <t>Frank Broughton</t>
  </si>
  <si>
    <t>Vi Oliver</t>
  </si>
  <si>
    <t>Kevin Gillingham</t>
  </si>
  <si>
    <t>Sally Collins</t>
  </si>
  <si>
    <t>Mike Walsh</t>
  </si>
  <si>
    <t>Chris Jordan</t>
  </si>
  <si>
    <t>Sue Coates</t>
  </si>
  <si>
    <t>David Harle</t>
  </si>
  <si>
    <t>Martin Wellstead</t>
  </si>
  <si>
    <t>Ray Bone</t>
  </si>
  <si>
    <t>Geoff Price</t>
  </si>
  <si>
    <t>Alan Weatherall</t>
  </si>
  <si>
    <t>Judy Eynon</t>
  </si>
  <si>
    <t>Gwen Green</t>
  </si>
  <si>
    <t>Freddie Busuttil</t>
  </si>
  <si>
    <t>Alan Willey</t>
  </si>
  <si>
    <t>Roger Wellstead</t>
  </si>
  <si>
    <t>Don Moore</t>
  </si>
  <si>
    <t>Brian Ford</t>
  </si>
  <si>
    <t>Bill Dunkley</t>
  </si>
  <si>
    <t>Bob Prince</t>
  </si>
  <si>
    <t>Julie Barker</t>
  </si>
  <si>
    <t>Mike Beck</t>
  </si>
  <si>
    <t>Walter Metcalf</t>
  </si>
  <si>
    <t>Murray Gorman</t>
  </si>
  <si>
    <t>Peter Sherwood</t>
  </si>
  <si>
    <t>Dylis Lillywhite</t>
  </si>
  <si>
    <t>John Sherrington</t>
  </si>
  <si>
    <t>Christine Prince</t>
  </si>
  <si>
    <t>Linda Charlesworth</t>
  </si>
  <si>
    <t>Roger Charlesworth</t>
  </si>
  <si>
    <t>Peter Coates</t>
  </si>
  <si>
    <t>Clive Davison</t>
  </si>
  <si>
    <t>Annette Davison</t>
  </si>
  <si>
    <t>Janet Harle</t>
  </si>
  <si>
    <t>Brian Wilson</t>
  </si>
  <si>
    <t>Jean Beaumont</t>
  </si>
  <si>
    <t>Janet Haynes</t>
  </si>
  <si>
    <t>John Bruty</t>
  </si>
  <si>
    <t>Malcolm Barton</t>
  </si>
  <si>
    <t>Rob White</t>
  </si>
  <si>
    <t>Les Chandler</t>
  </si>
  <si>
    <t>Neil Fletcher</t>
  </si>
  <si>
    <t>Simon O'Neill</t>
  </si>
  <si>
    <t>Kay Walsh</t>
  </si>
  <si>
    <t>Janice Ivil</t>
  </si>
  <si>
    <t>Peter Conway</t>
  </si>
  <si>
    <t>Peter Edwards</t>
  </si>
  <si>
    <t>Steward McCabe</t>
  </si>
  <si>
    <t>Richard Davies</t>
  </si>
  <si>
    <t>Pat Buggy</t>
  </si>
  <si>
    <t>Dave Garside</t>
  </si>
  <si>
    <t>Aileen Garside</t>
  </si>
  <si>
    <t>John Rugman</t>
  </si>
  <si>
    <t>Lena Rugman</t>
  </si>
  <si>
    <t>Dave Forsythe</t>
  </si>
  <si>
    <t>Paul Dyson</t>
  </si>
  <si>
    <t>Wendi Friend</t>
  </si>
  <si>
    <t>Tom Payne</t>
  </si>
  <si>
    <t>Gwynedd Burgoyne</t>
  </si>
  <si>
    <t>Mike Coward</t>
  </si>
  <si>
    <t>Nigel Harvey</t>
  </si>
  <si>
    <t>Barbara Harvey</t>
  </si>
  <si>
    <t>Jane Douglas</t>
  </si>
  <si>
    <t>Gill Grindey</t>
  </si>
  <si>
    <t>Dave Nichols</t>
  </si>
  <si>
    <t>Catherine Hallam</t>
  </si>
  <si>
    <t>Maxeen Fletcher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</si>
</sst>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u/>
      <sz val="2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2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36"/>
      <color theme="1"/>
      <name val="Calibri"/>
      <family val="2"/>
      <scheme val="minor"/>
    </font>
    <font>
      <sz val="3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3" fillId="0" borderId="0"/>
  </cellStyleXfs>
  <cellXfs count="87">
    <xf numFmtId="0" fontId="0" fillId="0" borderId="0" xfId="0"/>
    <xf numFmtId="0" fontId="14" fillId="0" borderId="1" xfId="0" applyFont="1" applyBorder="1"/>
    <xf numFmtId="0" fontId="0" fillId="0" borderId="2" xfId="0" applyBorder="1"/>
    <xf numFmtId="0" fontId="0" fillId="0" borderId="3" xfId="0" applyBorder="1"/>
    <xf numFmtId="0" fontId="15" fillId="0" borderId="0" xfId="0" applyFont="1"/>
    <xf numFmtId="0" fontId="0" fillId="0" borderId="0" xfId="0" applyAlignment="1">
      <alignment horizontal="center"/>
    </xf>
    <xf numFmtId="0" fontId="14" fillId="0" borderId="3" xfId="0" applyFont="1" applyBorder="1"/>
    <xf numFmtId="0" fontId="16" fillId="0" borderId="4" xfId="0" applyFont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6" fillId="0" borderId="0" xfId="0" applyFont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7" fillId="0" borderId="0" xfId="1" applyAlignment="1" applyProtection="1"/>
    <xf numFmtId="0" fontId="0" fillId="0" borderId="3" xfId="0" applyBorder="1" applyProtection="1">
      <protection locked="0"/>
    </xf>
    <xf numFmtId="0" fontId="18" fillId="0" borderId="0" xfId="0" applyFont="1"/>
    <xf numFmtId="0" fontId="14" fillId="0" borderId="0" xfId="0" applyFont="1"/>
    <xf numFmtId="0" fontId="13" fillId="0" borderId="0" xfId="2"/>
    <xf numFmtId="0" fontId="13" fillId="0" borderId="12" xfId="2" applyBorder="1"/>
    <xf numFmtId="0" fontId="19" fillId="0" borderId="13" xfId="2" applyFont="1" applyBorder="1" applyAlignment="1">
      <alignment horizontal="center"/>
    </xf>
    <xf numFmtId="0" fontId="19" fillId="0" borderId="0" xfId="2" applyFont="1" applyAlignment="1">
      <alignment horizontal="center"/>
    </xf>
    <xf numFmtId="0" fontId="20" fillId="0" borderId="10" xfId="0" applyFont="1" applyBorder="1"/>
    <xf numFmtId="0" fontId="21" fillId="0" borderId="0" xfId="0" applyFont="1"/>
    <xf numFmtId="0" fontId="21" fillId="0" borderId="0" xfId="0" applyFont="1" applyAlignment="1">
      <alignment horizontal="center"/>
    </xf>
    <xf numFmtId="0" fontId="21" fillId="2" borderId="3" xfId="0" applyFont="1" applyFill="1" applyBorder="1"/>
    <xf numFmtId="0" fontId="21" fillId="2" borderId="11" xfId="0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/>
    </xf>
    <xf numFmtId="14" fontId="21" fillId="0" borderId="0" xfId="0" applyNumberFormat="1" applyFont="1" applyAlignment="1">
      <alignment horizontal="center"/>
    </xf>
    <xf numFmtId="0" fontId="21" fillId="0" borderId="3" xfId="0" applyFont="1" applyBorder="1"/>
    <xf numFmtId="0" fontId="21" fillId="0" borderId="11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14" fontId="21" fillId="0" borderId="0" xfId="0" applyNumberFormat="1" applyFont="1"/>
    <xf numFmtId="0" fontId="25" fillId="0" borderId="3" xfId="0" applyFont="1" applyBorder="1" applyAlignment="1">
      <alignment horizontal="center"/>
    </xf>
    <xf numFmtId="0" fontId="23" fillId="0" borderId="3" xfId="0" applyFont="1" applyBorder="1"/>
    <xf numFmtId="0" fontId="24" fillId="0" borderId="3" xfId="0" applyFont="1" applyBorder="1"/>
    <xf numFmtId="0" fontId="0" fillId="0" borderId="3" xfId="0" applyBorder="1" applyAlignment="1">
      <alignment horizontal="center"/>
    </xf>
    <xf numFmtId="0" fontId="22" fillId="0" borderId="3" xfId="0" applyFont="1" applyBorder="1"/>
    <xf numFmtId="0" fontId="26" fillId="0" borderId="3" xfId="0" applyFont="1" applyBorder="1"/>
    <xf numFmtId="0" fontId="22" fillId="0" borderId="3" xfId="0" applyFont="1" applyBorder="1" applyAlignment="1">
      <alignment horizontal="center"/>
    </xf>
    <xf numFmtId="0" fontId="24" fillId="0" borderId="12" xfId="0" applyFont="1" applyBorder="1"/>
    <xf numFmtId="0" fontId="0" fillId="0" borderId="12" xfId="0" applyBorder="1"/>
    <xf numFmtId="0" fontId="25" fillId="0" borderId="12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0" fillId="0" borderId="11" xfId="0" applyBorder="1"/>
    <xf numFmtId="0" fontId="25" fillId="0" borderId="11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4" fillId="0" borderId="14" xfId="0" applyFont="1" applyBorder="1"/>
    <xf numFmtId="0" fontId="0" fillId="0" borderId="15" xfId="0" applyBorder="1"/>
    <xf numFmtId="0" fontId="25" fillId="0" borderId="15" xfId="0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22" fillId="0" borderId="16" xfId="0" applyFont="1" applyBorder="1" applyAlignment="1">
      <alignment horizontal="center"/>
    </xf>
    <xf numFmtId="0" fontId="27" fillId="0" borderId="0" xfId="2" applyFont="1"/>
    <xf numFmtId="0" fontId="28" fillId="0" borderId="0" xfId="2" applyFont="1"/>
    <xf numFmtId="0" fontId="28" fillId="0" borderId="0" xfId="0" applyFont="1"/>
    <xf numFmtId="0" fontId="29" fillId="0" borderId="13" xfId="2" applyFont="1" applyBorder="1" applyAlignment="1">
      <alignment horizontal="center"/>
    </xf>
    <xf numFmtId="0" fontId="28" fillId="0" borderId="12" xfId="2" applyFont="1" applyBorder="1"/>
    <xf numFmtId="0" fontId="28" fillId="0" borderId="3" xfId="2" applyFont="1" applyBorder="1"/>
    <xf numFmtId="0" fontId="28" fillId="0" borderId="5" xfId="2" applyFont="1" applyBorder="1"/>
    <xf numFmtId="0" fontId="12" fillId="0" borderId="0" xfId="2" applyFont="1"/>
    <xf numFmtId="0" fontId="11" fillId="0" borderId="0" xfId="2" applyFont="1"/>
    <xf numFmtId="0" fontId="10" fillId="0" borderId="0" xfId="2" applyFont="1"/>
    <xf numFmtId="0" fontId="9" fillId="0" borderId="0" xfId="2" applyFont="1"/>
    <xf numFmtId="0" fontId="8" fillId="0" borderId="0" xfId="2" applyFont="1"/>
    <xf numFmtId="0" fontId="27" fillId="0" borderId="0" xfId="0" applyFont="1"/>
    <xf numFmtId="0" fontId="7" fillId="0" borderId="0" xfId="2" applyFont="1"/>
    <xf numFmtId="0" fontId="28" fillId="0" borderId="7" xfId="2" applyFont="1" applyBorder="1"/>
    <xf numFmtId="0" fontId="29" fillId="0" borderId="0" xfId="2" applyFont="1" applyAlignment="1">
      <alignment horizontal="center"/>
    </xf>
    <xf numFmtId="0" fontId="19" fillId="0" borderId="3" xfId="0" applyFont="1" applyBorder="1"/>
    <xf numFmtId="0" fontId="31" fillId="0" borderId="3" xfId="0" applyFont="1" applyBorder="1"/>
    <xf numFmtId="0" fontId="32" fillId="0" borderId="3" xfId="0" applyFont="1" applyBorder="1"/>
    <xf numFmtId="0" fontId="33" fillId="0" borderId="3" xfId="0" applyFont="1" applyBorder="1"/>
    <xf numFmtId="0" fontId="5" fillId="0" borderId="0" xfId="2" applyFont="1"/>
    <xf numFmtId="0" fontId="4" fillId="0" borderId="0" xfId="2" applyFont="1"/>
    <xf numFmtId="0" fontId="3" fillId="0" borderId="0" xfId="2" applyFont="1"/>
    <xf numFmtId="0" fontId="2" fillId="0" borderId="0" xfId="2" applyFont="1"/>
    <xf numFmtId="0" fontId="6" fillId="0" borderId="0" xfId="2" applyFont="1"/>
    <xf numFmtId="0" fontId="1" fillId="0" borderId="0" xfId="2" applyFont="1"/>
    <xf numFmtId="0" fontId="28" fillId="3" borderId="0" xfId="2" applyFont="1" applyFill="1" applyAlignment="1">
      <alignment horizontal="center"/>
    </xf>
    <xf numFmtId="0" fontId="28" fillId="0" borderId="0" xfId="2" applyFont="1" applyAlignment="1">
      <alignment horizontal="center"/>
    </xf>
    <xf numFmtId="0" fontId="28" fillId="0" borderId="0" xfId="0" applyFont="1" applyAlignment="1">
      <alignment horizontal="center"/>
    </xf>
    <xf numFmtId="0" fontId="28" fillId="3" borderId="0" xfId="0" applyFont="1" applyFill="1" applyAlignment="1">
      <alignment horizontal="center"/>
    </xf>
    <xf numFmtId="0" fontId="28" fillId="0" borderId="2" xfId="2" applyFont="1" applyBorder="1" applyAlignment="1">
      <alignment horizontal="center"/>
    </xf>
    <xf numFmtId="0" fontId="28" fillId="3" borderId="2" xfId="2" applyFont="1" applyFill="1" applyBorder="1" applyAlignment="1">
      <alignment horizontal="center"/>
    </xf>
    <xf numFmtId="0" fontId="30" fillId="3" borderId="0" xfId="2" applyFont="1" applyFill="1" applyAlignment="1">
      <alignment horizontal="center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excel-example.com/templates/sport-tournament-templat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02"/>
  <sheetViews>
    <sheetView workbookViewId="0">
      <selection activeCell="H6" sqref="H6"/>
    </sheetView>
  </sheetViews>
  <sheetFormatPr defaultColWidth="8.88671875" defaultRowHeight="14.4" x14ac:dyDescent="0.3"/>
  <cols>
    <col min="1" max="1" width="15.88671875" customWidth="1"/>
    <col min="2" max="2" width="16.109375" customWidth="1"/>
    <col min="3" max="5" width="3.88671875" style="5" customWidth="1"/>
    <col min="6" max="6" width="13" customWidth="1"/>
    <col min="7" max="7" width="8.33203125" style="5" customWidth="1"/>
    <col min="8" max="8" width="20" style="5" customWidth="1"/>
    <col min="9" max="9" width="5.6640625" style="5" customWidth="1"/>
    <col min="10" max="12" width="5" customWidth="1"/>
    <col min="13" max="13" width="7.33203125" customWidth="1"/>
    <col min="14" max="14" width="7.5546875" customWidth="1"/>
    <col min="15" max="15" width="7.6640625" customWidth="1"/>
    <col min="16" max="16" width="6.5546875" customWidth="1"/>
    <col min="17" max="17" width="11.44140625" customWidth="1"/>
    <col min="18" max="18" width="8.88671875" customWidth="1"/>
    <col min="19" max="19" width="7.109375" hidden="1" customWidth="1"/>
    <col min="20" max="27" width="3.33203125" hidden="1" customWidth="1"/>
    <col min="28" max="28" width="9.109375" hidden="1" customWidth="1"/>
  </cols>
  <sheetData>
    <row r="1" spans="1:28" ht="29.4" thickBot="1" x14ac:dyDescent="0.6">
      <c r="A1" s="4" t="s">
        <v>0</v>
      </c>
    </row>
    <row r="2" spans="1:28" ht="25.8" x14ac:dyDescent="0.5">
      <c r="H2" s="35"/>
      <c r="I2" s="36" t="s">
        <v>1</v>
      </c>
      <c r="J2" s="36"/>
      <c r="K2" s="36"/>
      <c r="L2" s="36"/>
      <c r="M2" s="37"/>
      <c r="N2" s="42"/>
      <c r="O2" s="49"/>
      <c r="P2" s="46"/>
      <c r="T2" s="12" t="s">
        <v>2</v>
      </c>
      <c r="U2" s="13" t="s">
        <v>3</v>
      </c>
      <c r="V2" s="13" t="s">
        <v>4</v>
      </c>
      <c r="W2" s="13" t="s">
        <v>5</v>
      </c>
      <c r="X2" s="14" t="s">
        <v>6</v>
      </c>
      <c r="Y2" s="15" t="s">
        <v>7</v>
      </c>
      <c r="Z2" s="13" t="s">
        <v>8</v>
      </c>
      <c r="AA2" s="14" t="s">
        <v>9</v>
      </c>
      <c r="AB2" s="5" t="s">
        <v>10</v>
      </c>
    </row>
    <row r="3" spans="1:28" x14ac:dyDescent="0.3">
      <c r="A3" s="6" t="s">
        <v>11</v>
      </c>
      <c r="B3" s="18" t="s">
        <v>12</v>
      </c>
      <c r="H3" s="38"/>
      <c r="I3" s="38"/>
      <c r="J3" s="3"/>
      <c r="K3" s="3"/>
      <c r="L3" s="3"/>
      <c r="M3" s="3"/>
      <c r="N3" s="43"/>
      <c r="O3" s="50"/>
      <c r="P3" s="46"/>
      <c r="S3" s="7" t="str">
        <f t="shared" ref="S3:S14" si="0">A4</f>
        <v>GOLFERS</v>
      </c>
      <c r="T3" s="8">
        <f t="array" ref="T3">SUM(($A$21:$A$393=S3)*(ISNUMBER($C$21:$C$393)),($B$21:$B$393=S3)*(ISNUMBER($E$21:$E$393)))</f>
        <v>1</v>
      </c>
      <c r="U3" s="5">
        <f t="array" ref="U3">SUM((home=S3)*(homescore&gt;visitorscore),(visitor=S3)*(visitorscore&gt;homescore))</f>
        <v>0</v>
      </c>
      <c r="V3" s="5">
        <f t="array" ref="V3">SUM((home=S3)*(homescore=visitorscore)*ISNUMBER(visitorscore),(visitor=S3)*(visitorscore=homescore)*ISNUMBER(homescore))</f>
        <v>1</v>
      </c>
      <c r="W3" s="5">
        <f t="array" ref="W3">SUM((home=S3)*(homescore&lt;visitorscore),(visitor=S3)*(visitorscore&lt;homescore))</f>
        <v>0</v>
      </c>
      <c r="X3" s="9">
        <f t="shared" ref="X3:X9" si="1">SUMIF(home,S3,homescore)+SUMIF(visitor,S3,visitorscore)</f>
        <v>0</v>
      </c>
      <c r="Y3" s="10">
        <f t="shared" ref="Y3:Y9" si="2">SUMIF(home,S3,visitorscore)+SUMIF(visitor,S3,homescore)</f>
        <v>0</v>
      </c>
      <c r="Z3" s="5">
        <f>X3-Y3</f>
        <v>0</v>
      </c>
      <c r="AA3" s="9">
        <f>U3*Options!$B$2+V3*Options!$B$3+W3*Options!$B$4+VLOOKUP(S3,$A$4:$B$17,2,0)</f>
        <v>1</v>
      </c>
      <c r="AB3">
        <f>X3+Z3*10000+AA3*1000000000</f>
        <v>1000000000</v>
      </c>
    </row>
    <row r="4" spans="1:28" ht="25.8" x14ac:dyDescent="0.5">
      <c r="A4" s="3" t="s">
        <v>40</v>
      </c>
      <c r="H4" s="39"/>
      <c r="I4" s="35" t="s">
        <v>2</v>
      </c>
      <c r="J4" s="35" t="s">
        <v>3</v>
      </c>
      <c r="K4" s="35" t="s">
        <v>4</v>
      </c>
      <c r="L4" s="35" t="s">
        <v>5</v>
      </c>
      <c r="M4" s="35" t="s">
        <v>13</v>
      </c>
      <c r="N4" s="44" t="s">
        <v>14</v>
      </c>
      <c r="O4" s="51" t="s">
        <v>15</v>
      </c>
      <c r="P4" s="47" t="s">
        <v>9</v>
      </c>
      <c r="S4" s="11" t="str">
        <f t="shared" si="0"/>
        <v>CRICKETERS</v>
      </c>
      <c r="T4" s="8">
        <f t="array" ref="T4">SUM(($A$21:$A$393=S4)*(ISNUMBER($C$21:$C$393)),($B$21:$B$393=S4)*(ISNUMBER($E$21:$E$393)))</f>
        <v>1</v>
      </c>
      <c r="U4" s="5">
        <f t="array" ref="U4">SUM((home=S4)*(homescore&gt;visitorscore),(visitor=S4)*(visitorscore&gt;homescore))</f>
        <v>0</v>
      </c>
      <c r="V4" s="5">
        <f t="array" ref="V4">SUM((home=S4)*(homescore=visitorscore)*ISNUMBER(visitorscore),(visitor=S4)*(visitorscore=homescore)*ISNUMBER(homescore))</f>
        <v>1</v>
      </c>
      <c r="W4" s="5">
        <f t="array" ref="W4">SUM((home=S4)*(homescore&lt;visitorscore),(visitor=S4)*(visitorscore&lt;homescore))</f>
        <v>0</v>
      </c>
      <c r="X4" s="9">
        <f t="shared" si="1"/>
        <v>0</v>
      </c>
      <c r="Y4" s="10">
        <f t="shared" si="2"/>
        <v>0</v>
      </c>
      <c r="Z4" s="5">
        <f t="shared" ref="Z4:Z9" si="3">X4-Y4</f>
        <v>0</v>
      </c>
      <c r="AA4" s="9">
        <f>U4*Options!$B$2+V4*Options!$B$3+W4*Options!$B$4+VLOOKUP(S4,$A$4:$B$17,2,0)</f>
        <v>1</v>
      </c>
      <c r="AB4">
        <f t="shared" ref="AB4:AB16" si="4">X4+Z4*10000+AA4*1000000000</f>
        <v>1000000000</v>
      </c>
    </row>
    <row r="5" spans="1:28" ht="25.8" x14ac:dyDescent="0.5">
      <c r="A5" s="3" t="s">
        <v>41</v>
      </c>
      <c r="H5" s="40" t="e">
        <f t="array" ref="H5">INDEX($S$3:$S$16,MATCH(LARGE($AB$3:$AB$16-ROW($AB$3:$AB$16)/COUNT($AB$3:$AB$16),ROW(H5)-ROW(H$5)+1),$AB$3:$AB$16-ROW($AB$3:$AB$16)/COUNT($AB$3:$AB$16),0))</f>
        <v>#N/A</v>
      </c>
      <c r="I5" s="41" t="e">
        <f t="shared" ref="I5:I18" si="5">VLOOKUP($H5,$S$3:$AA$16,2,0)</f>
        <v>#N/A</v>
      </c>
      <c r="J5" s="41" t="e">
        <f t="shared" ref="J5:J18" si="6">VLOOKUP($H5,$S$3:$AA$16,3,0)</f>
        <v>#N/A</v>
      </c>
      <c r="K5" s="41" t="e">
        <f t="shared" ref="K5:K18" si="7">VLOOKUP($H5,$S$3:$AA$16,4,0)</f>
        <v>#N/A</v>
      </c>
      <c r="L5" s="41" t="e">
        <f t="shared" ref="L5:L18" si="8">VLOOKUP($H5,$S$3:$AA$16,5,0)</f>
        <v>#N/A</v>
      </c>
      <c r="M5" s="41" t="e">
        <f t="shared" ref="M5:M18" si="9">VLOOKUP($H5,$S$3:$AA$16,6,0)</f>
        <v>#N/A</v>
      </c>
      <c r="N5" s="45" t="e">
        <f t="shared" ref="N5:N18" si="10">VLOOKUP($H5,$S$3:$AA$16,7,0)</f>
        <v>#N/A</v>
      </c>
      <c r="O5" s="52" t="e">
        <f t="shared" ref="O5:O18" si="11">VLOOKUP($H5,$S$3:$AA$16,8,0)</f>
        <v>#N/A</v>
      </c>
      <c r="P5" s="48" t="e">
        <f t="shared" ref="P5:P18" si="12">VLOOKUP($H5,$S$3:$AA$16,9,0)</f>
        <v>#N/A</v>
      </c>
      <c r="S5" s="11" t="str">
        <f t="shared" si="0"/>
        <v>FOOTBALLERS</v>
      </c>
      <c r="T5" s="8">
        <f t="array" ref="T5">SUM(($A$21:$A$393=S5)*(ISNUMBER($C$21:$C$393)),($B$21:$B$393=S5)*(ISNUMBER($E$21:$E$393)))</f>
        <v>0</v>
      </c>
      <c r="U5" s="5">
        <f t="array" ref="U5">SUM((home=S5)*(homescore&gt;visitorscore),(visitor=S5)*(visitorscore&gt;homescore))</f>
        <v>0</v>
      </c>
      <c r="V5" s="5">
        <f t="array" ref="V5">SUM((home=S5)*(homescore=visitorscore)*ISNUMBER(visitorscore),(visitor=S5)*(visitorscore=homescore)*ISNUMBER(homescore))</f>
        <v>0</v>
      </c>
      <c r="W5" s="5">
        <f t="array" ref="W5">SUM((home=S5)*(homescore&lt;visitorscore),(visitor=S5)*(visitorscore&lt;homescore))</f>
        <v>0</v>
      </c>
      <c r="X5" s="9">
        <f t="shared" si="1"/>
        <v>0</v>
      </c>
      <c r="Y5" s="10">
        <f t="shared" si="2"/>
        <v>0</v>
      </c>
      <c r="Z5" s="5">
        <f t="shared" si="3"/>
        <v>0</v>
      </c>
      <c r="AA5" s="9">
        <f>U5*Options!$B$2+V5*Options!$B$3+W5*Options!$B$4+VLOOKUP(S5,$A$4:$B$17,2,0)</f>
        <v>0</v>
      </c>
      <c r="AB5">
        <f t="shared" si="4"/>
        <v>0</v>
      </c>
    </row>
    <row r="6" spans="1:28" ht="25.8" x14ac:dyDescent="0.5">
      <c r="A6" s="3" t="s">
        <v>42</v>
      </c>
      <c r="H6" s="40" t="e">
        <f t="array" ref="H6">INDEX($S$3:$S$16,MATCH(LARGE($AB$3:$AB$16-ROW($AB$3:$AB$16)/COUNT($AB$3:$AB$16),ROW(H6)-ROW(H$5)+1),$AB$3:$AB$16-ROW($AB$3:$AB$16)/COUNT($AB$3:$AB$16),0))</f>
        <v>#N/A</v>
      </c>
      <c r="I6" s="41" t="e">
        <f t="shared" si="5"/>
        <v>#N/A</v>
      </c>
      <c r="J6" s="41" t="e">
        <f t="shared" si="6"/>
        <v>#N/A</v>
      </c>
      <c r="K6" s="41" t="e">
        <f t="shared" si="7"/>
        <v>#N/A</v>
      </c>
      <c r="L6" s="41" t="e">
        <f t="shared" si="8"/>
        <v>#N/A</v>
      </c>
      <c r="M6" s="41" t="e">
        <f t="shared" si="9"/>
        <v>#N/A</v>
      </c>
      <c r="N6" s="45" t="e">
        <f t="shared" si="10"/>
        <v>#N/A</v>
      </c>
      <c r="O6" s="52" t="e">
        <f t="shared" si="11"/>
        <v>#N/A</v>
      </c>
      <c r="P6" s="48" t="e">
        <f t="shared" si="12"/>
        <v>#N/A</v>
      </c>
      <c r="S6" s="11" t="str">
        <f t="shared" si="0"/>
        <v>ROWERS</v>
      </c>
      <c r="T6" s="8">
        <f t="array" ref="T6">SUM(($A$21:$A$393=S6)*(ISNUMBER($C$21:$C$393)),($B$21:$B$393=S6)*(ISNUMBER($E$21:$E$393)))</f>
        <v>0</v>
      </c>
      <c r="U6" s="5">
        <f t="array" ref="U6">SUM((home=S6)*(homescore&gt;visitorscore),(visitor=S6)*(visitorscore&gt;homescore))</f>
        <v>0</v>
      </c>
      <c r="V6" s="5">
        <f t="array" ref="V6">SUM((home=S6)*(homescore=visitorscore)*ISNUMBER(visitorscore),(visitor=S6)*(visitorscore=homescore)*ISNUMBER(homescore))</f>
        <v>0</v>
      </c>
      <c r="W6" s="5">
        <f t="array" ref="W6">SUM((home=S6)*(homescore&lt;visitorscore),(visitor=S6)*(visitorscore&lt;homescore))</f>
        <v>0</v>
      </c>
      <c r="X6" s="9">
        <f t="shared" si="1"/>
        <v>0</v>
      </c>
      <c r="Y6" s="10">
        <f t="shared" si="2"/>
        <v>0</v>
      </c>
      <c r="Z6" s="5">
        <f t="shared" si="3"/>
        <v>0</v>
      </c>
      <c r="AA6" s="9">
        <f>U6*Options!$B$2+V6*Options!$B$3+W6*Options!$B$4+VLOOKUP(S6,$A$4:$B$17,2,0)</f>
        <v>0</v>
      </c>
      <c r="AB6">
        <f t="shared" si="4"/>
        <v>0</v>
      </c>
    </row>
    <row r="7" spans="1:28" ht="25.8" x14ac:dyDescent="0.5">
      <c r="A7" s="3" t="s">
        <v>43</v>
      </c>
      <c r="H7" s="40" t="e">
        <f t="array" ref="H7">INDEX($S$3:$S$16,MATCH(LARGE($AB$3:$AB$16-ROW($AB$3:$AB$16)/COUNT($AB$3:$AB$16),ROW(H7)-ROW(H$5)+1),$AB$3:$AB$16-ROW($AB$3:$AB$16)/COUNT($AB$3:$AB$16),0))</f>
        <v>#N/A</v>
      </c>
      <c r="I7" s="41" t="e">
        <f t="shared" si="5"/>
        <v>#N/A</v>
      </c>
      <c r="J7" s="41" t="e">
        <f t="shared" si="6"/>
        <v>#N/A</v>
      </c>
      <c r="K7" s="41" t="e">
        <f t="shared" si="7"/>
        <v>#N/A</v>
      </c>
      <c r="L7" s="41" t="e">
        <f t="shared" si="8"/>
        <v>#N/A</v>
      </c>
      <c r="M7" s="41" t="e">
        <f t="shared" si="9"/>
        <v>#N/A</v>
      </c>
      <c r="N7" s="45" t="e">
        <f t="shared" si="10"/>
        <v>#N/A</v>
      </c>
      <c r="O7" s="52" t="e">
        <f t="shared" si="11"/>
        <v>#N/A</v>
      </c>
      <c r="P7" s="48" t="e">
        <f t="shared" si="12"/>
        <v>#N/A</v>
      </c>
      <c r="S7" s="11" t="str">
        <f t="shared" si="0"/>
        <v>SWIMMERS</v>
      </c>
      <c r="T7" s="8">
        <f t="array" ref="T7">SUM(($A$21:$A$393=S7)*(ISNUMBER($C$21:$C$393)),($B$21:$B$393=S7)*(ISNUMBER($E$21:$E$393)))</f>
        <v>0</v>
      </c>
      <c r="U7" s="5">
        <f t="array" ref="U7">SUM((home=S7)*(homescore&gt;visitorscore),(visitor=S7)*(visitorscore&gt;homescore))</f>
        <v>0</v>
      </c>
      <c r="V7" s="5">
        <f t="array" ref="V7">SUM((home=S7)*(homescore=visitorscore)*ISNUMBER(visitorscore),(visitor=S7)*(visitorscore=homescore)*ISNUMBER(homescore))</f>
        <v>0</v>
      </c>
      <c r="W7" s="5">
        <f t="array" ref="W7">SUM((home=S7)*(homescore&lt;visitorscore),(visitor=S7)*(visitorscore&lt;homescore))</f>
        <v>0</v>
      </c>
      <c r="X7" s="9">
        <f t="shared" si="1"/>
        <v>0</v>
      </c>
      <c r="Y7" s="10">
        <f t="shared" si="2"/>
        <v>0</v>
      </c>
      <c r="Z7" s="5">
        <f t="shared" si="3"/>
        <v>0</v>
      </c>
      <c r="AA7" s="9">
        <f>U7*Options!$B$2+V7*Options!$B$3+W7*Options!$B$4+VLOOKUP(S7,$A$4:$B$17,2,0)</f>
        <v>0</v>
      </c>
      <c r="AB7">
        <f t="shared" si="4"/>
        <v>0</v>
      </c>
    </row>
    <row r="8" spans="1:28" ht="25.8" x14ac:dyDescent="0.5">
      <c r="A8" s="3" t="s">
        <v>44</v>
      </c>
      <c r="H8" s="40" t="e">
        <f t="array" ref="H8">INDEX($S$3:$S$16,MATCH(LARGE($AB$3:$AB$16-ROW($AB$3:$AB$16)/COUNT($AB$3:$AB$16),ROW(H8)-ROW(H$5)+1),$AB$3:$AB$16-ROW($AB$3:$AB$16)/COUNT($AB$3:$AB$16),0))</f>
        <v>#N/A</v>
      </c>
      <c r="I8" s="41" t="e">
        <f t="shared" si="5"/>
        <v>#N/A</v>
      </c>
      <c r="J8" s="41" t="e">
        <f t="shared" si="6"/>
        <v>#N/A</v>
      </c>
      <c r="K8" s="41" t="e">
        <f t="shared" si="7"/>
        <v>#N/A</v>
      </c>
      <c r="L8" s="41" t="e">
        <f t="shared" si="8"/>
        <v>#N/A</v>
      </c>
      <c r="M8" s="41" t="e">
        <f t="shared" si="9"/>
        <v>#N/A</v>
      </c>
      <c r="N8" s="45" t="e">
        <f t="shared" si="10"/>
        <v>#N/A</v>
      </c>
      <c r="O8" s="52" t="e">
        <f t="shared" si="11"/>
        <v>#N/A</v>
      </c>
      <c r="P8" s="48" t="e">
        <f t="shared" si="12"/>
        <v>#N/A</v>
      </c>
      <c r="S8" s="11" t="str">
        <f t="shared" si="0"/>
        <v>DIVERS</v>
      </c>
      <c r="T8" s="8">
        <f t="array" ref="T8">SUM(($A$21:$A$393=S8)*(ISNUMBER($C$21:$C$393)),($B$21:$B$393=S8)*(ISNUMBER($E$21:$E$393)))</f>
        <v>0</v>
      </c>
      <c r="U8" s="5">
        <f t="array" ref="U8">SUM((home=S8)*(homescore&gt;visitorscore),(visitor=S8)*(visitorscore&gt;homescore))</f>
        <v>0</v>
      </c>
      <c r="V8" s="5">
        <f t="array" ref="V8">SUM((home=S8)*(homescore=visitorscore)*ISNUMBER(visitorscore),(visitor=S8)*(visitorscore=homescore)*ISNUMBER(homescore))</f>
        <v>0</v>
      </c>
      <c r="W8" s="5">
        <f t="array" ref="W8">SUM((home=S8)*(homescore&lt;visitorscore),(visitor=S8)*(visitorscore&lt;homescore))</f>
        <v>0</v>
      </c>
      <c r="X8" s="9">
        <f t="shared" si="1"/>
        <v>0</v>
      </c>
      <c r="Y8" s="10">
        <f t="shared" si="2"/>
        <v>0</v>
      </c>
      <c r="Z8" s="5">
        <f t="shared" si="3"/>
        <v>0</v>
      </c>
      <c r="AA8" s="9">
        <f>U8*Options!$B$2+V8*Options!$B$3+W8*Options!$B$4+VLOOKUP(S8,$A$4:$B$17,2,0)</f>
        <v>0</v>
      </c>
      <c r="AB8">
        <f t="shared" si="4"/>
        <v>0</v>
      </c>
    </row>
    <row r="9" spans="1:28" ht="25.8" x14ac:dyDescent="0.5">
      <c r="A9" s="3" t="s">
        <v>45</v>
      </c>
      <c r="H9" s="40" t="e">
        <f t="array" ref="H9">INDEX($S$3:$S$16,MATCH(LARGE($AB$3:$AB$16-ROW($AB$3:$AB$16)/COUNT($AB$3:$AB$16),ROW(H9)-ROW(H$5)+1),$AB$3:$AB$16-ROW($AB$3:$AB$16)/COUNT($AB$3:$AB$16),0))</f>
        <v>#N/A</v>
      </c>
      <c r="I9" s="41" t="e">
        <f t="shared" si="5"/>
        <v>#N/A</v>
      </c>
      <c r="J9" s="41" t="e">
        <f t="shared" si="6"/>
        <v>#N/A</v>
      </c>
      <c r="K9" s="41" t="e">
        <f t="shared" si="7"/>
        <v>#N/A</v>
      </c>
      <c r="L9" s="41" t="e">
        <f t="shared" si="8"/>
        <v>#N/A</v>
      </c>
      <c r="M9" s="41" t="e">
        <f t="shared" si="9"/>
        <v>#N/A</v>
      </c>
      <c r="N9" s="45" t="e">
        <f t="shared" si="10"/>
        <v>#N/A</v>
      </c>
      <c r="O9" s="52" t="e">
        <f t="shared" si="11"/>
        <v>#N/A</v>
      </c>
      <c r="P9" s="48" t="e">
        <f t="shared" si="12"/>
        <v>#N/A</v>
      </c>
      <c r="S9" s="11" t="str">
        <f t="shared" si="0"/>
        <v>GYMNASTS</v>
      </c>
      <c r="T9" s="8">
        <f t="array" ref="T9">SUM(($A$21:$A$393=S9)*(ISNUMBER($C$21:$C$393)),($B$21:$B$393=S9)*(ISNUMBER($E$21:$E$393)))</f>
        <v>0</v>
      </c>
      <c r="U9" s="5">
        <f t="array" ref="U9">SUM((home=S9)*(homescore&gt;visitorscore),(visitor=S9)*(visitorscore&gt;homescore))</f>
        <v>0</v>
      </c>
      <c r="V9" s="5">
        <f t="array" ref="V9">SUM((home=S9)*(homescore=visitorscore)*ISNUMBER(visitorscore),(visitor=S9)*(visitorscore=homescore)*ISNUMBER(homescore))</f>
        <v>0</v>
      </c>
      <c r="W9" s="5">
        <f t="array" ref="W9">SUM((home=S9)*(homescore&lt;visitorscore),(visitor=S9)*(visitorscore&lt;homescore))</f>
        <v>0</v>
      </c>
      <c r="X9" s="9">
        <f t="shared" si="1"/>
        <v>0</v>
      </c>
      <c r="Y9" s="10">
        <f t="shared" si="2"/>
        <v>0</v>
      </c>
      <c r="Z9" s="5">
        <f t="shared" si="3"/>
        <v>0</v>
      </c>
      <c r="AA9" s="9">
        <f>U9*Options!$B$2+V9*Options!$B$3+W9*Options!$B$4+VLOOKUP(S9,$A$4:$B$17,2,0)</f>
        <v>0</v>
      </c>
      <c r="AB9">
        <f t="shared" si="4"/>
        <v>0</v>
      </c>
    </row>
    <row r="10" spans="1:28" ht="25.8" x14ac:dyDescent="0.5">
      <c r="A10" s="3" t="s">
        <v>46</v>
      </c>
      <c r="H10" s="40" t="e">
        <f t="array" ref="H10">INDEX($S$3:$S$16,MATCH(LARGE($AB$3:$AB$16-ROW($AB$3:$AB$16)/COUNT($AB$3:$AB$16),ROW(H10)-ROW(H$5)+1),$AB$3:$AB$16-ROW($AB$3:$AB$16)/COUNT($AB$3:$AB$16),0))</f>
        <v>#N/A</v>
      </c>
      <c r="I10" s="41" t="e">
        <f t="shared" si="5"/>
        <v>#N/A</v>
      </c>
      <c r="J10" s="41" t="e">
        <f t="shared" si="6"/>
        <v>#N/A</v>
      </c>
      <c r="K10" s="41" t="e">
        <f t="shared" si="7"/>
        <v>#N/A</v>
      </c>
      <c r="L10" s="41" t="e">
        <f t="shared" si="8"/>
        <v>#N/A</v>
      </c>
      <c r="M10" s="41" t="e">
        <f t="shared" si="9"/>
        <v>#N/A</v>
      </c>
      <c r="N10" s="45" t="e">
        <f t="shared" si="10"/>
        <v>#N/A</v>
      </c>
      <c r="O10" s="52" t="e">
        <f t="shared" si="11"/>
        <v>#N/A</v>
      </c>
      <c r="P10" s="48" t="e">
        <f t="shared" si="12"/>
        <v>#N/A</v>
      </c>
      <c r="S10" s="11" t="str">
        <f t="shared" si="0"/>
        <v>BOXERS</v>
      </c>
      <c r="T10" s="8">
        <f t="array" ref="T10">SUM(($A$21:$A$393=S10)*(ISNUMBER($C$21:$C$393)),($B$21:$B$393=S10)*(ISNUMBER($E$21:$E$393)))</f>
        <v>0</v>
      </c>
      <c r="U10" s="5">
        <f t="array" ref="U10">SUM((home=S10)*(homescore&gt;visitorscore),(visitor=S10)*(visitorscore&gt;homescore))</f>
        <v>0</v>
      </c>
      <c r="V10" s="5">
        <f t="array" ref="V10">SUM((home=S10)*(homescore=visitorscore)*ISNUMBER(visitorscore),(visitor=S10)*(visitorscore=homescore)*ISNUMBER(homescore))</f>
        <v>0</v>
      </c>
      <c r="W10" s="5">
        <f t="array" ref="W10">SUM((home=S10)*(homescore&lt;visitorscore),(visitor=S10)*(visitorscore&lt;homescore))</f>
        <v>0</v>
      </c>
      <c r="X10" s="9">
        <f t="shared" ref="X10" si="13">SUMIF(home,S10,homescore)+SUMIF(visitor,S10,visitorscore)</f>
        <v>0</v>
      </c>
      <c r="Y10" s="10">
        <f t="shared" ref="Y10" si="14">SUMIF(home,S10,visitorscore)+SUMIF(visitor,S10,homescore)</f>
        <v>0</v>
      </c>
      <c r="Z10" s="5">
        <f t="shared" ref="Z10" si="15">X10-Y10</f>
        <v>0</v>
      </c>
      <c r="AA10" s="9">
        <f>U10*Options!$B$2+V10*Options!$B$3+W10*Options!$B$4+VLOOKUP(S10,$A$4:$B$17,2,0)</f>
        <v>0</v>
      </c>
      <c r="AB10">
        <f t="shared" si="4"/>
        <v>0</v>
      </c>
    </row>
    <row r="11" spans="1:28" ht="25.8" x14ac:dyDescent="0.5">
      <c r="A11" s="3" t="s">
        <v>47</v>
      </c>
      <c r="H11" s="40" t="e">
        <f t="array" ref="H11">INDEX($S$3:$S$16,MATCH(LARGE($AB$3:$AB$16-ROW($AB$3:$AB$16)/COUNT($AB$3:$AB$16),ROW(H11)-ROW(H$5)+1),$AB$3:$AB$16-ROW($AB$3:$AB$16)/COUNT($AB$3:$AB$16),0))</f>
        <v>#N/A</v>
      </c>
      <c r="I11" s="41" t="e">
        <f t="shared" si="5"/>
        <v>#N/A</v>
      </c>
      <c r="J11" s="41" t="e">
        <f t="shared" si="6"/>
        <v>#N/A</v>
      </c>
      <c r="K11" s="41" t="e">
        <f t="shared" si="7"/>
        <v>#N/A</v>
      </c>
      <c r="L11" s="41" t="e">
        <f t="shared" si="8"/>
        <v>#N/A</v>
      </c>
      <c r="M11" s="41" t="e">
        <f t="shared" si="9"/>
        <v>#N/A</v>
      </c>
      <c r="N11" s="45" t="e">
        <f t="shared" si="10"/>
        <v>#N/A</v>
      </c>
      <c r="O11" s="52" t="e">
        <f t="shared" si="11"/>
        <v>#N/A</v>
      </c>
      <c r="P11" s="48" t="e">
        <f t="shared" si="12"/>
        <v>#N/A</v>
      </c>
      <c r="S11" s="11" t="str">
        <f t="shared" si="0"/>
        <v>SURFERS</v>
      </c>
      <c r="T11" s="8">
        <f t="array" ref="T11">SUM(($A$21:$A$393=S11)*(ISNUMBER($C$21:$C$393)),($B$21:$B$393=S11)*(ISNUMBER($E$21:$E$393)))</f>
        <v>0</v>
      </c>
      <c r="U11" s="5">
        <f t="array" ref="U11">SUM((home=S11)*(homescore&gt;visitorscore),(visitor=S11)*(visitorscore&gt;homescore))</f>
        <v>0</v>
      </c>
      <c r="V11" s="5">
        <f t="array" ref="V11">SUM((home=S11)*(homescore=visitorscore)*ISNUMBER(visitorscore),(visitor=S11)*(visitorscore=homescore)*ISNUMBER(homescore))</f>
        <v>0</v>
      </c>
      <c r="W11" s="5">
        <f t="array" ref="W11">SUM((home=S11)*(homescore&lt;visitorscore),(visitor=S11)*(visitorscore&lt;homescore))</f>
        <v>0</v>
      </c>
      <c r="X11" s="9">
        <f t="shared" ref="X11:X12" si="16">SUMIF(home,S11,homescore)+SUMIF(visitor,S11,visitorscore)</f>
        <v>0</v>
      </c>
      <c r="Y11" s="10">
        <f t="shared" ref="Y11:Y12" si="17">SUMIF(home,S11,visitorscore)+SUMIF(visitor,S11,homescore)</f>
        <v>0</v>
      </c>
      <c r="Z11" s="5">
        <f t="shared" ref="Z11:Z12" si="18">X11-Y11</f>
        <v>0</v>
      </c>
      <c r="AA11" s="9">
        <f>U11*Options!$B$2+V11*Options!$B$3+W11*Options!$B$4+VLOOKUP(S11,$A$4:$B$17,2,0)</f>
        <v>0</v>
      </c>
      <c r="AB11">
        <f t="shared" si="4"/>
        <v>0</v>
      </c>
    </row>
    <row r="12" spans="1:28" ht="25.8" x14ac:dyDescent="0.5">
      <c r="A12" s="3" t="s">
        <v>48</v>
      </c>
      <c r="H12" s="40" t="e">
        <f t="array" ref="H12">INDEX($S$3:$S$16,MATCH(LARGE($AB$3:$AB$16-ROW($AB$3:$AB$16)/COUNT($AB$3:$AB$16),ROW(H12)-ROW(H$5)+1),$AB$3:$AB$16-ROW($AB$3:$AB$16)/COUNT($AB$3:$AB$16),0))</f>
        <v>#N/A</v>
      </c>
      <c r="I12" s="41" t="e">
        <f t="shared" si="5"/>
        <v>#N/A</v>
      </c>
      <c r="J12" s="41" t="e">
        <f t="shared" si="6"/>
        <v>#N/A</v>
      </c>
      <c r="K12" s="41" t="e">
        <f t="shared" si="7"/>
        <v>#N/A</v>
      </c>
      <c r="L12" s="41" t="e">
        <f t="shared" si="8"/>
        <v>#N/A</v>
      </c>
      <c r="M12" s="41" t="e">
        <f t="shared" si="9"/>
        <v>#N/A</v>
      </c>
      <c r="N12" s="45" t="e">
        <f t="shared" si="10"/>
        <v>#N/A</v>
      </c>
      <c r="O12" s="52" t="e">
        <f t="shared" si="11"/>
        <v>#N/A</v>
      </c>
      <c r="P12" s="48" t="e">
        <f t="shared" si="12"/>
        <v>#N/A</v>
      </c>
      <c r="S12" s="11" t="str">
        <f t="shared" si="0"/>
        <v>RUNNERS</v>
      </c>
      <c r="T12" s="8">
        <f t="array" ref="T12">SUM(($A$21:$A$393=S12)*(ISNUMBER($C$21:$C$393)),($B$21:$B$393=S12)*(ISNUMBER($E$21:$E$393)))</f>
        <v>0</v>
      </c>
      <c r="U12" s="5">
        <f t="array" ref="U12">SUM((home=S12)*(homescore&gt;visitorscore),(visitor=S12)*(visitorscore&gt;homescore))</f>
        <v>0</v>
      </c>
      <c r="V12" s="5">
        <f t="array" ref="V12">SUM((home=S12)*(homescore=visitorscore)*ISNUMBER(visitorscore),(visitor=S12)*(visitorscore=homescore)*ISNUMBER(homescore))</f>
        <v>0</v>
      </c>
      <c r="W12" s="5">
        <f t="array" ref="W12">SUM((home=S12)*(homescore&lt;visitorscore),(visitor=S12)*(visitorscore&lt;homescore))</f>
        <v>0</v>
      </c>
      <c r="X12" s="9">
        <f t="shared" si="16"/>
        <v>0</v>
      </c>
      <c r="Y12" s="10">
        <f t="shared" si="17"/>
        <v>0</v>
      </c>
      <c r="Z12" s="5">
        <f t="shared" si="18"/>
        <v>0</v>
      </c>
      <c r="AA12" s="9">
        <f>U12*Options!$B$2+V12*Options!$B$3+W12*Options!$B$4+VLOOKUP(S12,$A$4:$B$17,2,0)</f>
        <v>0</v>
      </c>
      <c r="AB12">
        <f t="shared" si="4"/>
        <v>0</v>
      </c>
    </row>
    <row r="13" spans="1:28" ht="25.8" x14ac:dyDescent="0.5">
      <c r="A13" s="3" t="s">
        <v>49</v>
      </c>
      <c r="H13" s="40" t="e">
        <f t="array" ref="H13">INDEX($S$3:$S$16,MATCH(LARGE($AB$3:$AB$16-ROW($AB$3:$AB$16)/COUNT($AB$3:$AB$16),ROW(H13)-ROW(H$5)+1),$AB$3:$AB$16-ROW($AB$3:$AB$16)/COUNT($AB$3:$AB$16),0))</f>
        <v>#N/A</v>
      </c>
      <c r="I13" s="41" t="e">
        <f t="shared" si="5"/>
        <v>#N/A</v>
      </c>
      <c r="J13" s="41" t="e">
        <f t="shared" si="6"/>
        <v>#N/A</v>
      </c>
      <c r="K13" s="41" t="e">
        <f t="shared" si="7"/>
        <v>#N/A</v>
      </c>
      <c r="L13" s="41" t="e">
        <f t="shared" si="8"/>
        <v>#N/A</v>
      </c>
      <c r="M13" s="41" t="e">
        <f t="shared" si="9"/>
        <v>#N/A</v>
      </c>
      <c r="N13" s="45" t="e">
        <f t="shared" si="10"/>
        <v>#N/A</v>
      </c>
      <c r="O13" s="52" t="e">
        <f t="shared" si="11"/>
        <v>#N/A</v>
      </c>
      <c r="P13" s="48" t="e">
        <f t="shared" si="12"/>
        <v>#N/A</v>
      </c>
      <c r="S13" s="11" t="str">
        <f t="shared" si="0"/>
        <v>SKIERS</v>
      </c>
      <c r="T13" s="8">
        <f t="array" ref="T13">SUM(($A$21:$A$393=S13)*(ISNUMBER($C$21:$C$393)),($B$21:$B$393=S13)*(ISNUMBER($E$21:$E$393)))</f>
        <v>0</v>
      </c>
      <c r="U13" s="5">
        <f t="array" ref="U13">SUM((home=S13)*(homescore&gt;visitorscore),(visitor=S13)*(visitorscore&gt;homescore))</f>
        <v>0</v>
      </c>
      <c r="V13" s="5">
        <f t="array" ref="V13">SUM((home=S13)*(homescore=visitorscore)*ISNUMBER(visitorscore),(visitor=S13)*(visitorscore=homescore)*ISNUMBER(homescore))</f>
        <v>0</v>
      </c>
      <c r="W13" s="5">
        <f t="array" ref="W13">SUM((home=S13)*(homescore&lt;visitorscore),(visitor=S13)*(visitorscore&lt;homescore))</f>
        <v>0</v>
      </c>
      <c r="X13" s="9">
        <f t="shared" ref="X13:X14" si="19">SUMIF(home,S13,homescore)+SUMIF(visitor,S13,visitorscore)</f>
        <v>0</v>
      </c>
      <c r="Y13" s="10">
        <f t="shared" ref="Y13:Y14" si="20">SUMIF(home,S13,visitorscore)+SUMIF(visitor,S13,homescore)</f>
        <v>0</v>
      </c>
      <c r="Z13" s="5">
        <f t="shared" ref="Z13:Z14" si="21">X13-Y13</f>
        <v>0</v>
      </c>
      <c r="AA13" s="9">
        <f>U13*Options!$B$2+V13*Options!$B$3+W13*Options!$B$4+VLOOKUP(S13,$A$4:$B$17,2,0)</f>
        <v>0</v>
      </c>
      <c r="AB13">
        <f t="shared" si="4"/>
        <v>0</v>
      </c>
    </row>
    <row r="14" spans="1:28" ht="25.8" x14ac:dyDescent="0.5">
      <c r="A14" s="3" t="s">
        <v>50</v>
      </c>
      <c r="H14" s="40" t="e">
        <f t="array" ref="H14">INDEX($S$3:$S$16,MATCH(LARGE($AB$3:$AB$16-ROW($AB$3:$AB$16)/COUNT($AB$3:$AB$16),ROW(H14)-ROW(H$5)+1),$AB$3:$AB$16-ROW($AB$3:$AB$16)/COUNT($AB$3:$AB$16),0))</f>
        <v>#N/A</v>
      </c>
      <c r="I14" s="41" t="e">
        <f t="shared" si="5"/>
        <v>#N/A</v>
      </c>
      <c r="J14" s="41" t="e">
        <f t="shared" si="6"/>
        <v>#N/A</v>
      </c>
      <c r="K14" s="41" t="e">
        <f t="shared" si="7"/>
        <v>#N/A</v>
      </c>
      <c r="L14" s="41" t="e">
        <f t="shared" si="8"/>
        <v>#N/A</v>
      </c>
      <c r="M14" s="41" t="e">
        <f t="shared" si="9"/>
        <v>#N/A</v>
      </c>
      <c r="N14" s="45" t="e">
        <f t="shared" si="10"/>
        <v>#N/A</v>
      </c>
      <c r="O14" s="52" t="e">
        <f t="shared" si="11"/>
        <v>#N/A</v>
      </c>
      <c r="P14" s="48" t="e">
        <f t="shared" si="12"/>
        <v>#N/A</v>
      </c>
      <c r="S14" s="11" t="str">
        <f t="shared" si="0"/>
        <v>CYCLISTS</v>
      </c>
      <c r="T14" s="8">
        <f t="array" ref="T14">SUM(($A$21:$A$393=S14)*(ISNUMBER($C$21:$C$393)),($B$21:$B$393=S14)*(ISNUMBER($E$21:$E$393)))</f>
        <v>0</v>
      </c>
      <c r="U14" s="5">
        <f t="array" ref="U14">SUM((home=S14)*(homescore&gt;visitorscore),(visitor=S14)*(visitorscore&gt;homescore))</f>
        <v>0</v>
      </c>
      <c r="V14" s="5">
        <f t="array" ref="V14">SUM((home=S14)*(homescore=visitorscore)*ISNUMBER(visitorscore),(visitor=S14)*(visitorscore=homescore)*ISNUMBER(homescore))</f>
        <v>0</v>
      </c>
      <c r="W14" s="5">
        <f t="array" ref="W14">SUM((home=S14)*(homescore&lt;visitorscore),(visitor=S14)*(visitorscore&lt;homescore))</f>
        <v>0</v>
      </c>
      <c r="X14" s="9">
        <f t="shared" si="19"/>
        <v>0</v>
      </c>
      <c r="Y14" s="10">
        <f t="shared" si="20"/>
        <v>0</v>
      </c>
      <c r="Z14" s="5">
        <f t="shared" si="21"/>
        <v>0</v>
      </c>
      <c r="AA14" s="9">
        <f>U14*Options!$B$2+V14*Options!$B$3+W14*Options!$B$4+VLOOKUP(S14,$A$4:$B$17,2,0)</f>
        <v>0</v>
      </c>
      <c r="AB14">
        <f t="shared" si="4"/>
        <v>0</v>
      </c>
    </row>
    <row r="15" spans="1:28" ht="25.8" x14ac:dyDescent="0.5">
      <c r="A15" s="3" t="s">
        <v>51</v>
      </c>
      <c r="H15" s="40" t="e">
        <f t="array" ref="H15">INDEX($S$3:$S$16,MATCH(LARGE($AB$3:$AB$16-ROW($AB$3:$AB$16)/COUNT($AB$3:$AB$16),ROW(H15)-ROW(H$5)+1),$AB$3:$AB$16-ROW($AB$3:$AB$16)/COUNT($AB$3:$AB$16),0))</f>
        <v>#N/A</v>
      </c>
      <c r="I15" s="41" t="e">
        <f t="shared" si="5"/>
        <v>#N/A</v>
      </c>
      <c r="J15" s="41" t="e">
        <f t="shared" si="6"/>
        <v>#N/A</v>
      </c>
      <c r="K15" s="41" t="e">
        <f t="shared" si="7"/>
        <v>#N/A</v>
      </c>
      <c r="L15" s="41" t="e">
        <f t="shared" si="8"/>
        <v>#N/A</v>
      </c>
      <c r="M15" s="41" t="e">
        <f t="shared" si="9"/>
        <v>#N/A</v>
      </c>
      <c r="N15" s="45" t="e">
        <f t="shared" si="10"/>
        <v>#N/A</v>
      </c>
      <c r="O15" s="52" t="e">
        <f t="shared" si="11"/>
        <v>#N/A</v>
      </c>
      <c r="P15" s="48" t="e">
        <f t="shared" si="12"/>
        <v>#N/A</v>
      </c>
      <c r="S15" s="11">
        <f t="shared" ref="S15:S16" si="22">A16</f>
        <v>0</v>
      </c>
      <c r="T15" s="8">
        <f t="array" ref="T15">SUM(($A$21:$A$393=S15)*(ISNUMBER($C$21:$C$393)),($B$21:$B$393=S15)*(ISNUMBER($E$21:$E$393)))</f>
        <v>0</v>
      </c>
      <c r="U15" s="5">
        <f t="array" ref="U15">SUM((home=S15)*(homescore&gt;visitorscore),(visitor=S15)*(visitorscore&gt;homescore))</f>
        <v>0</v>
      </c>
      <c r="V15" s="5">
        <f t="array" ref="V15">SUM((home=S15)*(homescore=visitorscore)*ISNUMBER(visitorscore),(visitor=S15)*(visitorscore=homescore)*ISNUMBER(homescore))</f>
        <v>0</v>
      </c>
      <c r="W15" s="5">
        <f t="array" ref="W15">SUM((home=S15)*(homescore&lt;visitorscore),(visitor=S15)*(visitorscore&lt;homescore))</f>
        <v>0</v>
      </c>
      <c r="X15" s="9">
        <f t="shared" ref="X15:X16" si="23">SUMIF(home,S15,homescore)+SUMIF(visitor,S15,visitorscore)</f>
        <v>0</v>
      </c>
      <c r="Y15" s="10">
        <f t="shared" ref="Y15:Y16" si="24">SUMIF(home,S15,visitorscore)+SUMIF(visitor,S15,homescore)</f>
        <v>0</v>
      </c>
      <c r="Z15" s="5">
        <f t="shared" ref="Z15:Z16" si="25">X15-Y15</f>
        <v>0</v>
      </c>
      <c r="AA15" s="9" t="e">
        <f>U15*Options!$B$2+V15*Options!$B$3+W15*Options!$B$4+VLOOKUP(S15,$A$4:$B$17,2,0)</f>
        <v>#N/A</v>
      </c>
      <c r="AB15" t="e">
        <f t="shared" si="4"/>
        <v>#N/A</v>
      </c>
    </row>
    <row r="16" spans="1:28" ht="25.8" x14ac:dyDescent="0.5">
      <c r="A16" s="3"/>
      <c r="H16" s="40" t="e">
        <f t="array" ref="H16">INDEX($S$3:$S$16,MATCH(LARGE($AB$3:$AB$16-ROW($AB$3:$AB$16)/COUNT($AB$3:$AB$16),ROW(H16)-ROW(H$5)+1),$AB$3:$AB$16-ROW($AB$3:$AB$16)/COUNT($AB$3:$AB$16),0))</f>
        <v>#N/A</v>
      </c>
      <c r="I16" s="41" t="e">
        <f t="shared" si="5"/>
        <v>#N/A</v>
      </c>
      <c r="J16" s="41" t="e">
        <f t="shared" si="6"/>
        <v>#N/A</v>
      </c>
      <c r="K16" s="41" t="e">
        <f t="shared" si="7"/>
        <v>#N/A</v>
      </c>
      <c r="L16" s="41" t="e">
        <f t="shared" si="8"/>
        <v>#N/A</v>
      </c>
      <c r="M16" s="41" t="e">
        <f t="shared" si="9"/>
        <v>#N/A</v>
      </c>
      <c r="N16" s="45" t="e">
        <f t="shared" si="10"/>
        <v>#N/A</v>
      </c>
      <c r="O16" s="52" t="e">
        <f t="shared" si="11"/>
        <v>#N/A</v>
      </c>
      <c r="P16" s="48" t="e">
        <f t="shared" si="12"/>
        <v>#N/A</v>
      </c>
      <c r="S16" s="11">
        <f t="shared" si="22"/>
        <v>0</v>
      </c>
      <c r="T16" s="8">
        <f t="array" ref="T16">SUM(($A$21:$A$393=S16)*(ISNUMBER($C$21:$C$393)),($B$21:$B$393=S16)*(ISNUMBER($E$21:$E$393)))</f>
        <v>0</v>
      </c>
      <c r="U16" s="5">
        <f t="array" ref="U16">SUM((home=S16)*(homescore&gt;visitorscore),(visitor=S16)*(visitorscore&gt;homescore))</f>
        <v>0</v>
      </c>
      <c r="V16" s="5">
        <f t="array" ref="V16">SUM((home=S16)*(homescore=visitorscore)*ISNUMBER(visitorscore),(visitor=S16)*(visitorscore=homescore)*ISNUMBER(homescore))</f>
        <v>0</v>
      </c>
      <c r="W16" s="5">
        <f t="array" ref="W16">SUM((home=S16)*(homescore&lt;visitorscore),(visitor=S16)*(visitorscore&lt;homescore))</f>
        <v>0</v>
      </c>
      <c r="X16" s="9">
        <f t="shared" si="23"/>
        <v>0</v>
      </c>
      <c r="Y16" s="10">
        <f t="shared" si="24"/>
        <v>0</v>
      </c>
      <c r="Z16" s="5">
        <f t="shared" si="25"/>
        <v>0</v>
      </c>
      <c r="AA16" s="9" t="e">
        <f>U16*Options!$B$2+V16*Options!$B$3+W16*Options!$B$4+VLOOKUP(S16,$A$4:$B$17,2,0)</f>
        <v>#N/A</v>
      </c>
      <c r="AB16" t="e">
        <f t="shared" si="4"/>
        <v>#N/A</v>
      </c>
    </row>
    <row r="17" spans="1:16" ht="25.8" x14ac:dyDescent="0.5">
      <c r="A17" s="3"/>
      <c r="H17" s="40" t="e">
        <f t="array" ref="H17">INDEX($S$3:$S$16,MATCH(LARGE($AB$3:$AB$16-ROW($AB$3:$AB$16)/COUNT($AB$3:$AB$16),ROW(H17)-ROW(H$5)+1),$AB$3:$AB$16-ROW($AB$3:$AB$16)/COUNT($AB$3:$AB$16),0))</f>
        <v>#N/A</v>
      </c>
      <c r="I17" s="41" t="e">
        <f t="shared" si="5"/>
        <v>#N/A</v>
      </c>
      <c r="J17" s="41" t="e">
        <f t="shared" si="6"/>
        <v>#N/A</v>
      </c>
      <c r="K17" s="41" t="e">
        <f t="shared" si="7"/>
        <v>#N/A</v>
      </c>
      <c r="L17" s="41" t="e">
        <f t="shared" si="8"/>
        <v>#N/A</v>
      </c>
      <c r="M17" s="41" t="e">
        <f t="shared" si="9"/>
        <v>#N/A</v>
      </c>
      <c r="N17" s="45" t="e">
        <f t="shared" si="10"/>
        <v>#N/A</v>
      </c>
      <c r="O17" s="52" t="e">
        <f t="shared" si="11"/>
        <v>#N/A</v>
      </c>
      <c r="P17" s="48" t="e">
        <f t="shared" si="12"/>
        <v>#N/A</v>
      </c>
    </row>
    <row r="18" spans="1:16" ht="26.4" thickBot="1" x14ac:dyDescent="0.55000000000000004">
      <c r="H18" s="40" t="e">
        <f t="array" ref="H18">INDEX($S$3:$S$16,MATCH(LARGE($AB$3:$AB$16-ROW($AB$3:$AB$16)/COUNT($AB$3:$AB$16),ROW(H18)-ROW(H$5)+1),$AB$3:$AB$16-ROW($AB$3:$AB$16)/COUNT($AB$3:$AB$16),0))</f>
        <v>#N/A</v>
      </c>
      <c r="I18" s="41" t="e">
        <f t="shared" si="5"/>
        <v>#N/A</v>
      </c>
      <c r="J18" s="41" t="e">
        <f t="shared" si="6"/>
        <v>#N/A</v>
      </c>
      <c r="K18" s="41" t="e">
        <f t="shared" si="7"/>
        <v>#N/A</v>
      </c>
      <c r="L18" s="41" t="e">
        <f t="shared" si="8"/>
        <v>#N/A</v>
      </c>
      <c r="M18" s="41" t="e">
        <f t="shared" si="9"/>
        <v>#N/A</v>
      </c>
      <c r="N18" s="45" t="e">
        <f t="shared" si="10"/>
        <v>#N/A</v>
      </c>
      <c r="O18" s="53" t="e">
        <f t="shared" si="11"/>
        <v>#N/A</v>
      </c>
      <c r="P18" s="48" t="e">
        <f t="shared" si="12"/>
        <v>#N/A</v>
      </c>
    </row>
    <row r="20" spans="1:16" x14ac:dyDescent="0.3">
      <c r="A20" s="24" t="s">
        <v>16</v>
      </c>
      <c r="B20" s="25"/>
      <c r="C20" s="26"/>
      <c r="D20" s="26"/>
      <c r="E20" s="26"/>
      <c r="F20" s="25"/>
    </row>
    <row r="21" spans="1:16" x14ac:dyDescent="0.3">
      <c r="A21" s="27" t="str">
        <f>A4</f>
        <v>GOLFERS</v>
      </c>
      <c r="B21" s="27" t="str">
        <f>A5</f>
        <v>CRICKETERS</v>
      </c>
      <c r="C21" s="28">
        <v>0</v>
      </c>
      <c r="D21" s="29" t="s">
        <v>17</v>
      </c>
      <c r="E21" s="29">
        <v>0</v>
      </c>
      <c r="F21" s="30">
        <v>43717</v>
      </c>
    </row>
    <row r="22" spans="1:16" x14ac:dyDescent="0.3">
      <c r="A22" s="27" t="str">
        <f>A6</f>
        <v>FOOTBALLERS</v>
      </c>
      <c r="B22" s="27" t="str">
        <f>A7</f>
        <v>ROWERS</v>
      </c>
      <c r="C22" s="28"/>
      <c r="D22" s="29" t="s">
        <v>17</v>
      </c>
      <c r="E22" s="29"/>
      <c r="F22" s="26"/>
    </row>
    <row r="23" spans="1:16" x14ac:dyDescent="0.3">
      <c r="A23" s="27" t="str">
        <f>A8</f>
        <v>SWIMMERS</v>
      </c>
      <c r="B23" s="27" t="str">
        <f>A9</f>
        <v>DIVERS</v>
      </c>
      <c r="C23" s="28"/>
      <c r="D23" s="29" t="s">
        <v>17</v>
      </c>
      <c r="E23" s="29"/>
      <c r="F23" s="26"/>
    </row>
    <row r="24" spans="1:16" x14ac:dyDescent="0.3">
      <c r="A24" s="27" t="str">
        <f>A10</f>
        <v>GYMNASTS</v>
      </c>
      <c r="B24" s="27" t="str">
        <f>A11</f>
        <v>BOXERS</v>
      </c>
      <c r="C24" s="28"/>
      <c r="D24" s="29" t="s">
        <v>17</v>
      </c>
      <c r="E24" s="29"/>
      <c r="F24" s="26"/>
    </row>
    <row r="25" spans="1:16" x14ac:dyDescent="0.3">
      <c r="A25" s="27" t="str">
        <f>A12</f>
        <v>SURFERS</v>
      </c>
      <c r="B25" s="27" t="str">
        <f>A13</f>
        <v>RUNNERS</v>
      </c>
      <c r="C25" s="28"/>
      <c r="D25" s="29" t="s">
        <v>17</v>
      </c>
      <c r="E25" s="29"/>
      <c r="F25" s="26"/>
    </row>
    <row r="26" spans="1:16" x14ac:dyDescent="0.3">
      <c r="A26" s="27" t="str">
        <f>A14</f>
        <v>SKIERS</v>
      </c>
      <c r="B26" s="27" t="str">
        <f>A15</f>
        <v>CYCLISTS</v>
      </c>
      <c r="C26" s="28"/>
      <c r="D26" s="29" t="s">
        <v>17</v>
      </c>
      <c r="E26" s="29"/>
      <c r="F26" s="26"/>
    </row>
    <row r="27" spans="1:16" x14ac:dyDescent="0.3">
      <c r="A27" s="27">
        <f>A16</f>
        <v>0</v>
      </c>
      <c r="B27" s="27">
        <f>A17</f>
        <v>0</v>
      </c>
      <c r="C27" s="28"/>
      <c r="D27" s="29" t="s">
        <v>17</v>
      </c>
      <c r="E27" s="29"/>
      <c r="F27" s="25"/>
    </row>
    <row r="28" spans="1:16" x14ac:dyDescent="0.3">
      <c r="A28" s="31" t="str">
        <f>A14</f>
        <v>SKIERS</v>
      </c>
      <c r="B28" s="31" t="str">
        <f>A11</f>
        <v>BOXERS</v>
      </c>
      <c r="C28" s="32"/>
      <c r="D28" s="33" t="s">
        <v>17</v>
      </c>
      <c r="E28" s="33"/>
      <c r="F28" s="34">
        <v>43724</v>
      </c>
    </row>
    <row r="29" spans="1:16" x14ac:dyDescent="0.3">
      <c r="A29" s="31">
        <f>A16</f>
        <v>0</v>
      </c>
      <c r="B29" s="31" t="str">
        <f>A13</f>
        <v>RUNNERS</v>
      </c>
      <c r="C29" s="32"/>
      <c r="D29" s="33" t="s">
        <v>17</v>
      </c>
      <c r="E29" s="33"/>
      <c r="F29" s="25"/>
    </row>
    <row r="30" spans="1:16" x14ac:dyDescent="0.3">
      <c r="A30" s="31" t="str">
        <f>A4</f>
        <v>GOLFERS</v>
      </c>
      <c r="B30" s="31" t="str">
        <f>A15</f>
        <v>CYCLISTS</v>
      </c>
      <c r="C30" s="32"/>
      <c r="D30" s="33" t="s">
        <v>17</v>
      </c>
      <c r="E30" s="33"/>
      <c r="F30" s="25"/>
    </row>
    <row r="31" spans="1:16" x14ac:dyDescent="0.3">
      <c r="A31" s="31" t="str">
        <f>A6</f>
        <v>FOOTBALLERS</v>
      </c>
      <c r="B31" s="31">
        <f>A17</f>
        <v>0</v>
      </c>
      <c r="C31" s="32"/>
      <c r="D31" s="33" t="s">
        <v>17</v>
      </c>
      <c r="E31" s="33"/>
      <c r="F31" s="25"/>
    </row>
    <row r="32" spans="1:16" x14ac:dyDescent="0.3">
      <c r="A32" s="31" t="str">
        <f>A5</f>
        <v>CRICKETERS</v>
      </c>
      <c r="B32" s="31" t="str">
        <f>A8</f>
        <v>SWIMMERS</v>
      </c>
      <c r="C32" s="32"/>
      <c r="D32" s="33" t="s">
        <v>17</v>
      </c>
      <c r="E32" s="33"/>
      <c r="F32" s="25"/>
    </row>
    <row r="33" spans="1:29" x14ac:dyDescent="0.3">
      <c r="A33" s="31" t="str">
        <f>A7</f>
        <v>ROWERS</v>
      </c>
      <c r="B33" s="31" t="str">
        <f>A10</f>
        <v>GYMNASTS</v>
      </c>
      <c r="C33" s="32"/>
      <c r="D33" s="33" t="s">
        <v>17</v>
      </c>
      <c r="E33" s="33"/>
      <c r="F33" s="25"/>
    </row>
    <row r="34" spans="1:29" x14ac:dyDescent="0.3">
      <c r="A34" s="31" t="str">
        <f>A9</f>
        <v>DIVERS</v>
      </c>
      <c r="B34" s="31" t="str">
        <f>A12</f>
        <v>SURFERS</v>
      </c>
      <c r="C34" s="32"/>
      <c r="D34" s="33" t="s">
        <v>17</v>
      </c>
      <c r="E34" s="33"/>
      <c r="F34" s="25"/>
    </row>
    <row r="35" spans="1:29" x14ac:dyDescent="0.3">
      <c r="A35" s="27" t="str">
        <f>A13</f>
        <v>RUNNERS</v>
      </c>
      <c r="B35" s="27" t="str">
        <f>A8</f>
        <v>SWIMMERS</v>
      </c>
      <c r="C35" s="28"/>
      <c r="D35" s="29" t="s">
        <v>17</v>
      </c>
      <c r="E35" s="29"/>
      <c r="F35" s="34">
        <v>43731</v>
      </c>
    </row>
    <row r="36" spans="1:29" x14ac:dyDescent="0.3">
      <c r="A36" s="27" t="str">
        <f>A15</f>
        <v>CYCLISTS</v>
      </c>
      <c r="B36" s="27" t="str">
        <f>A10</f>
        <v>GYMNASTS</v>
      </c>
      <c r="C36" s="28"/>
      <c r="D36" s="29" t="s">
        <v>17</v>
      </c>
      <c r="E36" s="29"/>
      <c r="F36" s="25"/>
      <c r="AB36" s="5"/>
      <c r="AC36" s="5"/>
    </row>
    <row r="37" spans="1:29" x14ac:dyDescent="0.3">
      <c r="A37" s="27" t="str">
        <f>A12</f>
        <v>SURFERS</v>
      </c>
      <c r="B37" s="27">
        <f>A17</f>
        <v>0</v>
      </c>
      <c r="C37" s="28"/>
      <c r="D37" s="29" t="s">
        <v>17</v>
      </c>
      <c r="E37" s="29"/>
      <c r="F37" s="25"/>
      <c r="AB37" s="5"/>
      <c r="AC37" s="5"/>
    </row>
    <row r="38" spans="1:29" x14ac:dyDescent="0.3">
      <c r="A38" s="27" t="str">
        <f>A5</f>
        <v>CRICKETERS</v>
      </c>
      <c r="B38" s="27" t="str">
        <f>A14</f>
        <v>SKIERS</v>
      </c>
      <c r="C38" s="28"/>
      <c r="D38" s="29" t="s">
        <v>17</v>
      </c>
      <c r="E38" s="29"/>
      <c r="F38" s="25"/>
      <c r="AB38" s="5"/>
      <c r="AC38" s="5"/>
    </row>
    <row r="39" spans="1:29" x14ac:dyDescent="0.3">
      <c r="A39" s="27" t="str">
        <f>A7</f>
        <v>ROWERS</v>
      </c>
      <c r="B39" s="27">
        <f>A16</f>
        <v>0</v>
      </c>
      <c r="C39" s="28"/>
      <c r="D39" s="29" t="s">
        <v>17</v>
      </c>
      <c r="E39" s="29"/>
      <c r="F39" s="25"/>
    </row>
    <row r="40" spans="1:29" x14ac:dyDescent="0.3">
      <c r="A40" s="27" t="str">
        <f>A9</f>
        <v>DIVERS</v>
      </c>
      <c r="B40" s="27" t="str">
        <f>A4</f>
        <v>GOLFERS</v>
      </c>
      <c r="C40" s="28"/>
      <c r="D40" s="29" t="s">
        <v>17</v>
      </c>
      <c r="E40" s="29"/>
      <c r="F40" s="25"/>
    </row>
    <row r="41" spans="1:29" x14ac:dyDescent="0.3">
      <c r="A41" s="27" t="str">
        <f>A11</f>
        <v>BOXERS</v>
      </c>
      <c r="B41" s="27" t="str">
        <f>A6</f>
        <v>FOOTBALLERS</v>
      </c>
      <c r="C41" s="28"/>
      <c r="D41" s="29" t="s">
        <v>17</v>
      </c>
      <c r="E41" s="29"/>
      <c r="F41" s="25"/>
    </row>
    <row r="42" spans="1:29" x14ac:dyDescent="0.3">
      <c r="A42" s="31" t="str">
        <f>A12</f>
        <v>SURFERS</v>
      </c>
      <c r="B42" s="31" t="str">
        <f>A7</f>
        <v>ROWERS</v>
      </c>
      <c r="C42" s="33"/>
      <c r="D42" s="33" t="s">
        <v>17</v>
      </c>
      <c r="E42" s="33"/>
      <c r="F42" s="34">
        <v>43738</v>
      </c>
    </row>
    <row r="43" spans="1:29" x14ac:dyDescent="0.3">
      <c r="A43" s="31" t="str">
        <f>A14</f>
        <v>SKIERS</v>
      </c>
      <c r="B43" s="31" t="str">
        <f>A9</f>
        <v>DIVERS</v>
      </c>
      <c r="C43" s="32"/>
      <c r="D43" s="33" t="s">
        <v>17</v>
      </c>
      <c r="E43" s="33"/>
      <c r="F43" s="25"/>
    </row>
    <row r="44" spans="1:29" x14ac:dyDescent="0.3">
      <c r="A44" s="31" t="str">
        <f>A11</f>
        <v>BOXERS</v>
      </c>
      <c r="B44" s="31">
        <f>A16</f>
        <v>0</v>
      </c>
      <c r="C44" s="32"/>
      <c r="D44" s="33" t="s">
        <v>17</v>
      </c>
      <c r="E44" s="33"/>
      <c r="F44" s="25"/>
    </row>
    <row r="45" spans="1:29" x14ac:dyDescent="0.3">
      <c r="A45" s="31" t="str">
        <f>A13</f>
        <v>RUNNERS</v>
      </c>
      <c r="B45" s="31" t="str">
        <f>A4</f>
        <v>GOLFERS</v>
      </c>
      <c r="C45" s="32"/>
      <c r="D45" s="33" t="s">
        <v>17</v>
      </c>
      <c r="E45" s="33"/>
      <c r="F45" s="25"/>
    </row>
    <row r="46" spans="1:29" x14ac:dyDescent="0.3">
      <c r="A46" s="31" t="str">
        <f>A6</f>
        <v>FOOTBALLERS</v>
      </c>
      <c r="B46" s="31" t="str">
        <f>A15</f>
        <v>CYCLISTS</v>
      </c>
      <c r="C46" s="32"/>
      <c r="D46" s="33" t="s">
        <v>17</v>
      </c>
      <c r="E46" s="33"/>
      <c r="F46" s="25"/>
    </row>
    <row r="47" spans="1:29" x14ac:dyDescent="0.3">
      <c r="A47" s="31" t="str">
        <f>A8</f>
        <v>SWIMMERS</v>
      </c>
      <c r="B47" s="31">
        <f>A17</f>
        <v>0</v>
      </c>
      <c r="C47" s="32"/>
      <c r="D47" s="33" t="s">
        <v>17</v>
      </c>
      <c r="E47" s="33"/>
      <c r="F47" s="34"/>
    </row>
    <row r="48" spans="1:29" x14ac:dyDescent="0.3">
      <c r="A48" s="31" t="str">
        <f>A10</f>
        <v>GYMNASTS</v>
      </c>
      <c r="B48" s="31" t="str">
        <f>A5</f>
        <v>CRICKETERS</v>
      </c>
      <c r="C48" s="32"/>
      <c r="D48" s="33" t="s">
        <v>17</v>
      </c>
      <c r="E48" s="33"/>
      <c r="F48" s="25"/>
    </row>
    <row r="49" spans="1:6" x14ac:dyDescent="0.3">
      <c r="A49" s="27">
        <f>A17</f>
        <v>0</v>
      </c>
      <c r="B49" s="27" t="str">
        <f>A10</f>
        <v>GYMNASTS</v>
      </c>
      <c r="C49" s="28"/>
      <c r="D49" s="29" t="s">
        <v>17</v>
      </c>
      <c r="E49" s="29"/>
      <c r="F49" s="34">
        <v>43745</v>
      </c>
    </row>
    <row r="50" spans="1:6" x14ac:dyDescent="0.3">
      <c r="A50" s="27" t="str">
        <f>A5</f>
        <v>CRICKETERS</v>
      </c>
      <c r="B50" s="27" t="str">
        <f>A12</f>
        <v>SURFERS</v>
      </c>
      <c r="C50" s="28"/>
      <c r="D50" s="29" t="s">
        <v>17</v>
      </c>
      <c r="E50" s="29"/>
      <c r="F50" s="25"/>
    </row>
    <row r="51" spans="1:6" x14ac:dyDescent="0.3">
      <c r="A51" s="27" t="str">
        <f>A7</f>
        <v>ROWERS</v>
      </c>
      <c r="B51" s="27" t="str">
        <f>A14</f>
        <v>SKIERS</v>
      </c>
      <c r="C51" s="28"/>
      <c r="D51" s="29" t="s">
        <v>17</v>
      </c>
      <c r="E51" s="29"/>
      <c r="F51" s="25"/>
    </row>
    <row r="52" spans="1:6" x14ac:dyDescent="0.3">
      <c r="A52" s="27" t="str">
        <f>A9</f>
        <v>DIVERS</v>
      </c>
      <c r="B52" s="27">
        <f>A16</f>
        <v>0</v>
      </c>
      <c r="C52" s="28"/>
      <c r="D52" s="29" t="s">
        <v>17</v>
      </c>
      <c r="E52" s="29"/>
      <c r="F52" s="25"/>
    </row>
    <row r="53" spans="1:6" x14ac:dyDescent="0.3">
      <c r="A53" s="27" t="str">
        <f>A4</f>
        <v>GOLFERS</v>
      </c>
      <c r="B53" s="27" t="str">
        <f>A11</f>
        <v>BOXERS</v>
      </c>
      <c r="C53" s="28"/>
      <c r="D53" s="29" t="s">
        <v>17</v>
      </c>
      <c r="E53" s="29"/>
      <c r="F53" s="25"/>
    </row>
    <row r="54" spans="1:6" x14ac:dyDescent="0.3">
      <c r="A54" s="27" t="str">
        <f>A13</f>
        <v>RUNNERS</v>
      </c>
      <c r="B54" s="27" t="str">
        <f>A6</f>
        <v>FOOTBALLERS</v>
      </c>
      <c r="C54" s="28"/>
      <c r="D54" s="29" t="s">
        <v>17</v>
      </c>
      <c r="E54" s="29"/>
      <c r="F54" s="25"/>
    </row>
    <row r="55" spans="1:6" x14ac:dyDescent="0.3">
      <c r="A55" s="27" t="str">
        <f>A15</f>
        <v>CYCLISTS</v>
      </c>
      <c r="B55" s="27" t="str">
        <f>A8</f>
        <v>SWIMMERS</v>
      </c>
      <c r="C55" s="28"/>
      <c r="D55" s="29" t="s">
        <v>17</v>
      </c>
      <c r="E55" s="29"/>
      <c r="F55" s="25"/>
    </row>
    <row r="56" spans="1:6" x14ac:dyDescent="0.3">
      <c r="A56" s="31" t="str">
        <f>A9</f>
        <v>DIVERS</v>
      </c>
      <c r="B56" s="31" t="str">
        <f>A6</f>
        <v>FOOTBALLERS</v>
      </c>
      <c r="C56" s="32"/>
      <c r="D56" s="33" t="s">
        <v>17</v>
      </c>
      <c r="E56" s="33"/>
      <c r="F56" s="34">
        <v>43752</v>
      </c>
    </row>
    <row r="57" spans="1:6" x14ac:dyDescent="0.3">
      <c r="A57" s="31" t="str">
        <f>A8</f>
        <v>SWIMMERS</v>
      </c>
      <c r="B57" s="31" t="str">
        <f>A11</f>
        <v>BOXERS</v>
      </c>
      <c r="C57" s="32"/>
      <c r="D57" s="33" t="s">
        <v>17</v>
      </c>
      <c r="E57" s="33"/>
      <c r="F57" s="25"/>
    </row>
    <row r="58" spans="1:6" x14ac:dyDescent="0.3">
      <c r="A58" s="31" t="str">
        <f>A13</f>
        <v>RUNNERS</v>
      </c>
      <c r="B58" s="31" t="str">
        <f>A10</f>
        <v>GYMNASTS</v>
      </c>
      <c r="C58" s="32"/>
      <c r="D58" s="33" t="s">
        <v>17</v>
      </c>
      <c r="E58" s="33"/>
      <c r="F58" s="25"/>
    </row>
    <row r="59" spans="1:6" x14ac:dyDescent="0.3">
      <c r="A59" s="31" t="str">
        <f>A12</f>
        <v>SURFERS</v>
      </c>
      <c r="B59" s="31" t="str">
        <f>A15</f>
        <v>CYCLISTS</v>
      </c>
      <c r="C59" s="32"/>
      <c r="D59" s="33" t="s">
        <v>17</v>
      </c>
      <c r="E59" s="33"/>
      <c r="F59" s="25"/>
    </row>
    <row r="60" spans="1:6" x14ac:dyDescent="0.3">
      <c r="A60" s="31" t="str">
        <f>A14</f>
        <v>SKIERS</v>
      </c>
      <c r="B60" s="31">
        <f>A17</f>
        <v>0</v>
      </c>
      <c r="C60" s="32"/>
      <c r="D60" s="33" t="s">
        <v>17</v>
      </c>
      <c r="E60" s="33"/>
      <c r="F60" s="25"/>
    </row>
    <row r="61" spans="1:6" x14ac:dyDescent="0.3">
      <c r="A61" s="31">
        <f>A16</f>
        <v>0</v>
      </c>
      <c r="B61" s="31" t="str">
        <f>A5</f>
        <v>CRICKETERS</v>
      </c>
      <c r="C61" s="32"/>
      <c r="D61" s="33" t="s">
        <v>17</v>
      </c>
      <c r="E61" s="33"/>
      <c r="F61" s="25"/>
    </row>
    <row r="62" spans="1:6" x14ac:dyDescent="0.3">
      <c r="A62" s="31" t="str">
        <f>A4</f>
        <v>GOLFERS</v>
      </c>
      <c r="B62" s="31" t="str">
        <f>A7</f>
        <v>ROWERS</v>
      </c>
      <c r="C62" s="32"/>
      <c r="D62" s="33" t="s">
        <v>17</v>
      </c>
      <c r="E62" s="33"/>
      <c r="F62" s="25"/>
    </row>
    <row r="63" spans="1:6" x14ac:dyDescent="0.3">
      <c r="A63" s="27" t="str">
        <f>A5</f>
        <v>CRICKETERS</v>
      </c>
      <c r="B63" s="27" t="str">
        <f>A15</f>
        <v>CYCLISTS</v>
      </c>
      <c r="C63" s="28"/>
      <c r="D63" s="29" t="s">
        <v>17</v>
      </c>
      <c r="E63" s="29"/>
      <c r="F63" s="34">
        <v>43759</v>
      </c>
    </row>
    <row r="64" spans="1:6" x14ac:dyDescent="0.3">
      <c r="A64" s="27" t="str">
        <f>A9</f>
        <v>DIVERS</v>
      </c>
      <c r="B64" s="27">
        <f>A17</f>
        <v>0</v>
      </c>
      <c r="C64" s="28"/>
      <c r="D64" s="29" t="s">
        <v>17</v>
      </c>
      <c r="E64" s="29"/>
      <c r="F64" s="25"/>
    </row>
    <row r="65" spans="1:6" x14ac:dyDescent="0.3">
      <c r="A65" s="27" t="str">
        <f>A14</f>
        <v>SKIERS</v>
      </c>
      <c r="B65" s="27" t="str">
        <f>A6</f>
        <v>FOOTBALLERS</v>
      </c>
      <c r="C65" s="28"/>
      <c r="D65" s="29"/>
      <c r="E65" s="29"/>
      <c r="F65" s="25"/>
    </row>
    <row r="66" spans="1:6" x14ac:dyDescent="0.3">
      <c r="A66" s="27" t="str">
        <f>A4</f>
        <v>GOLFERS</v>
      </c>
      <c r="B66" s="27" t="str">
        <f>A10</f>
        <v>GYMNASTS</v>
      </c>
      <c r="C66" s="28"/>
      <c r="D66" s="29" t="s">
        <v>17</v>
      </c>
      <c r="E66" s="29"/>
      <c r="F66" s="25"/>
    </row>
    <row r="67" spans="1:6" x14ac:dyDescent="0.3">
      <c r="A67" s="27" t="str">
        <f>A13</f>
        <v>RUNNERS</v>
      </c>
      <c r="B67" s="27" t="str">
        <f>A7</f>
        <v>ROWERS</v>
      </c>
      <c r="C67" s="28"/>
      <c r="D67" s="29" t="s">
        <v>17</v>
      </c>
      <c r="E67" s="29"/>
      <c r="F67" s="25"/>
    </row>
    <row r="68" spans="1:6" x14ac:dyDescent="0.3">
      <c r="A68" s="27" t="str">
        <f>A11</f>
        <v>BOXERS</v>
      </c>
      <c r="B68" s="27" t="str">
        <f>A12</f>
        <v>SURFERS</v>
      </c>
      <c r="C68" s="28"/>
      <c r="D68" s="29" t="s">
        <v>17</v>
      </c>
      <c r="E68" s="29"/>
      <c r="F68" s="25"/>
    </row>
    <row r="69" spans="1:6" x14ac:dyDescent="0.3">
      <c r="A69" s="27" t="str">
        <f>A8</f>
        <v>SWIMMERS</v>
      </c>
      <c r="B69" s="27">
        <f>A16</f>
        <v>0</v>
      </c>
      <c r="C69" s="28"/>
      <c r="D69" s="29" t="s">
        <v>17</v>
      </c>
      <c r="E69" s="29"/>
      <c r="F69" s="25"/>
    </row>
    <row r="70" spans="1:6" x14ac:dyDescent="0.3">
      <c r="A70" s="31" t="str">
        <f>A11</f>
        <v>BOXERS</v>
      </c>
      <c r="B70" s="31" t="str">
        <f>A13</f>
        <v>RUNNERS</v>
      </c>
      <c r="C70" s="32"/>
      <c r="D70" s="33" t="s">
        <v>17</v>
      </c>
      <c r="E70" s="33"/>
      <c r="F70" s="34">
        <v>43766</v>
      </c>
    </row>
    <row r="71" spans="1:6" x14ac:dyDescent="0.3">
      <c r="A71" s="31" t="str">
        <f>A4</f>
        <v>GOLFERS</v>
      </c>
      <c r="B71" s="31" t="str">
        <f>A6</f>
        <v>FOOTBALLERS</v>
      </c>
      <c r="C71" s="32"/>
      <c r="D71" s="33" t="s">
        <v>17</v>
      </c>
      <c r="E71" s="33"/>
      <c r="F71" s="25"/>
    </row>
    <row r="72" spans="1:6" x14ac:dyDescent="0.3">
      <c r="A72" s="31" t="str">
        <f>A10</f>
        <v>GYMNASTS</v>
      </c>
      <c r="B72" s="31" t="str">
        <f>A12</f>
        <v>SURFERS</v>
      </c>
      <c r="C72" s="32"/>
      <c r="D72" s="33" t="s">
        <v>17</v>
      </c>
      <c r="E72" s="33"/>
      <c r="F72" s="25"/>
    </row>
    <row r="73" spans="1:6" x14ac:dyDescent="0.3">
      <c r="A73" s="31" t="str">
        <f>A8</f>
        <v>SWIMMERS</v>
      </c>
      <c r="B73" s="31" t="str">
        <f>A7</f>
        <v>ROWERS</v>
      </c>
      <c r="C73" s="32"/>
      <c r="D73" s="33" t="s">
        <v>17</v>
      </c>
      <c r="E73" s="33"/>
      <c r="F73" s="25"/>
    </row>
    <row r="74" spans="1:6" x14ac:dyDescent="0.3">
      <c r="A74" s="31">
        <f>A16</f>
        <v>0</v>
      </c>
      <c r="B74" s="31" t="str">
        <f>A14</f>
        <v>SKIERS</v>
      </c>
      <c r="C74" s="32"/>
      <c r="D74" s="33" t="s">
        <v>17</v>
      </c>
      <c r="E74" s="33"/>
      <c r="F74" s="25"/>
    </row>
    <row r="75" spans="1:6" x14ac:dyDescent="0.3">
      <c r="A75" s="31" t="str">
        <f>A5</f>
        <v>CRICKETERS</v>
      </c>
      <c r="B75" s="31" t="str">
        <f>A9</f>
        <v>DIVERS</v>
      </c>
      <c r="C75" s="32"/>
      <c r="D75" s="33" t="s">
        <v>17</v>
      </c>
      <c r="E75" s="33"/>
      <c r="F75" s="25"/>
    </row>
    <row r="76" spans="1:6" x14ac:dyDescent="0.3">
      <c r="A76" s="31">
        <f>A17</f>
        <v>0</v>
      </c>
      <c r="B76" s="31" t="str">
        <f>A15</f>
        <v>CYCLISTS</v>
      </c>
      <c r="C76" s="32"/>
      <c r="D76" s="33" t="s">
        <v>17</v>
      </c>
      <c r="E76" s="33"/>
      <c r="F76" s="25"/>
    </row>
    <row r="77" spans="1:6" x14ac:dyDescent="0.3">
      <c r="A77" s="27" t="str">
        <f>A7</f>
        <v>ROWERS</v>
      </c>
      <c r="B77" s="27">
        <f>A17</f>
        <v>0</v>
      </c>
      <c r="C77" s="28"/>
      <c r="D77" s="29" t="s">
        <v>17</v>
      </c>
      <c r="E77" s="29"/>
      <c r="F77" s="34">
        <v>43773</v>
      </c>
    </row>
    <row r="78" spans="1:6" x14ac:dyDescent="0.3">
      <c r="A78" s="27" t="str">
        <f>A13</f>
        <v>RUNNERS</v>
      </c>
      <c r="B78" s="27" t="str">
        <f>A5</f>
        <v>CRICKETERS</v>
      </c>
      <c r="C78" s="28"/>
      <c r="D78" s="29" t="s">
        <v>17</v>
      </c>
      <c r="E78" s="29"/>
      <c r="F78" s="25"/>
    </row>
    <row r="79" spans="1:6" x14ac:dyDescent="0.3">
      <c r="A79" s="27" t="str">
        <f>A14</f>
        <v>SKIERS</v>
      </c>
      <c r="B79" s="27" t="str">
        <f>A8</f>
        <v>SWIMMERS</v>
      </c>
      <c r="C79" s="28"/>
      <c r="D79" s="29" t="s">
        <v>17</v>
      </c>
      <c r="E79" s="29"/>
      <c r="F79" s="25"/>
    </row>
    <row r="80" spans="1:6" x14ac:dyDescent="0.3">
      <c r="A80" s="27">
        <f>A16</f>
        <v>0</v>
      </c>
      <c r="B80" s="27" t="str">
        <f>A6</f>
        <v>FOOTBALLERS</v>
      </c>
      <c r="C80" s="28"/>
      <c r="D80" s="29" t="s">
        <v>17</v>
      </c>
      <c r="E80" s="29"/>
      <c r="F80" s="25"/>
    </row>
    <row r="81" spans="1:6" x14ac:dyDescent="0.3">
      <c r="A81" s="27" t="str">
        <f>A9</f>
        <v>DIVERS</v>
      </c>
      <c r="B81" s="27" t="str">
        <f>A10</f>
        <v>GYMNASTS</v>
      </c>
      <c r="C81" s="28"/>
      <c r="D81" s="29" t="s">
        <v>17</v>
      </c>
      <c r="E81" s="29"/>
      <c r="F81" s="25"/>
    </row>
    <row r="82" spans="1:6" x14ac:dyDescent="0.3">
      <c r="A82" s="27" t="str">
        <f>A15</f>
        <v>CYCLISTS</v>
      </c>
      <c r="B82" s="27" t="str">
        <f>A11</f>
        <v>BOXERS</v>
      </c>
      <c r="C82" s="28"/>
      <c r="D82" s="29" t="s">
        <v>17</v>
      </c>
      <c r="E82" s="29"/>
      <c r="F82" s="25"/>
    </row>
    <row r="83" spans="1:6" x14ac:dyDescent="0.3">
      <c r="A83" s="27" t="str">
        <f>A12</f>
        <v>SURFERS</v>
      </c>
      <c r="B83" s="27" t="str">
        <f>A4</f>
        <v>GOLFERS</v>
      </c>
      <c r="C83" s="28"/>
      <c r="D83" s="29" t="s">
        <v>17</v>
      </c>
      <c r="E83" s="29"/>
      <c r="F83" s="25"/>
    </row>
    <row r="84" spans="1:6" x14ac:dyDescent="0.3">
      <c r="A84" s="31" t="str">
        <f>A10</f>
        <v>GYMNASTS</v>
      </c>
      <c r="B84" s="31" t="str">
        <f>A14</f>
        <v>SKIERS</v>
      </c>
      <c r="C84" s="32"/>
      <c r="D84" s="33" t="s">
        <v>17</v>
      </c>
      <c r="E84" s="33"/>
      <c r="F84" s="34">
        <v>43780</v>
      </c>
    </row>
    <row r="85" spans="1:6" x14ac:dyDescent="0.3">
      <c r="A85" s="31">
        <f>A17</f>
        <v>0</v>
      </c>
      <c r="B85" s="31" t="str">
        <f>A4</f>
        <v>GOLFERS</v>
      </c>
      <c r="C85" s="32"/>
      <c r="D85" s="33" t="s">
        <v>17</v>
      </c>
      <c r="E85" s="33"/>
      <c r="F85" s="25"/>
    </row>
    <row r="86" spans="1:6" x14ac:dyDescent="0.3">
      <c r="A86" s="31" t="str">
        <f>A9</f>
        <v>DIVERS</v>
      </c>
      <c r="B86" s="31" t="str">
        <f>A7</f>
        <v>ROWERS</v>
      </c>
      <c r="C86" s="32"/>
      <c r="D86" s="33" t="s">
        <v>17</v>
      </c>
      <c r="E86" s="33"/>
      <c r="F86" s="25"/>
    </row>
    <row r="87" spans="1:6" x14ac:dyDescent="0.3">
      <c r="A87" s="31" t="str">
        <f>A15</f>
        <v>CYCLISTS</v>
      </c>
      <c r="B87" s="31" t="str">
        <f>A13</f>
        <v>RUNNERS</v>
      </c>
      <c r="C87" s="32"/>
      <c r="D87" s="33" t="s">
        <v>17</v>
      </c>
      <c r="E87" s="33"/>
      <c r="F87" s="25"/>
    </row>
    <row r="88" spans="1:6" x14ac:dyDescent="0.3">
      <c r="A88" s="31" t="str">
        <f>A8</f>
        <v>SWIMMERS</v>
      </c>
      <c r="B88" s="31" t="str">
        <f>A6</f>
        <v>FOOTBALLERS</v>
      </c>
      <c r="C88" s="32"/>
      <c r="D88" s="33" t="s">
        <v>17</v>
      </c>
      <c r="E88" s="33"/>
      <c r="F88" s="25"/>
    </row>
    <row r="89" spans="1:6" x14ac:dyDescent="0.3">
      <c r="A89" s="31" t="str">
        <f>A12</f>
        <v>SURFERS</v>
      </c>
      <c r="B89" s="31">
        <f>A16</f>
        <v>0</v>
      </c>
      <c r="C89" s="32"/>
      <c r="D89" s="33" t="s">
        <v>17</v>
      </c>
      <c r="E89" s="33"/>
      <c r="F89" s="25"/>
    </row>
    <row r="90" spans="1:6" x14ac:dyDescent="0.3">
      <c r="A90" s="31" t="str">
        <f>A5</f>
        <v>CRICKETERS</v>
      </c>
      <c r="B90" s="31" t="str">
        <f>A11</f>
        <v>BOXERS</v>
      </c>
      <c r="C90" s="32"/>
      <c r="D90" s="33" t="s">
        <v>17</v>
      </c>
      <c r="E90" s="33"/>
      <c r="F90" s="25"/>
    </row>
    <row r="91" spans="1:6" x14ac:dyDescent="0.3">
      <c r="A91" s="27" t="str">
        <f>A15</f>
        <v>CYCLISTS</v>
      </c>
      <c r="B91" s="27">
        <f>A16</f>
        <v>0</v>
      </c>
      <c r="C91" s="28"/>
      <c r="D91" s="29" t="s">
        <v>17</v>
      </c>
      <c r="E91" s="29"/>
      <c r="F91" s="34">
        <v>43787</v>
      </c>
    </row>
    <row r="92" spans="1:6" x14ac:dyDescent="0.3">
      <c r="A92" s="27" t="str">
        <f>A12</f>
        <v>SURFERS</v>
      </c>
      <c r="B92" s="27" t="str">
        <f>A8</f>
        <v>SWIMMERS</v>
      </c>
      <c r="C92" s="28"/>
      <c r="D92" s="29" t="s">
        <v>17</v>
      </c>
      <c r="E92" s="29"/>
      <c r="F92" s="25"/>
    </row>
    <row r="93" spans="1:6" x14ac:dyDescent="0.3">
      <c r="A93" s="27">
        <f>A17</f>
        <v>0</v>
      </c>
      <c r="B93" s="27" t="str">
        <f>A11</f>
        <v>BOXERS</v>
      </c>
      <c r="C93" s="28"/>
      <c r="D93" s="29" t="s">
        <v>17</v>
      </c>
      <c r="E93" s="29"/>
      <c r="F93" s="25"/>
    </row>
    <row r="94" spans="1:6" x14ac:dyDescent="0.3">
      <c r="A94" s="27" t="str">
        <f>A7</f>
        <v>ROWERS</v>
      </c>
      <c r="B94" s="27" t="str">
        <f>A5</f>
        <v>CRICKETERS</v>
      </c>
      <c r="C94" s="28"/>
      <c r="D94" s="29" t="s">
        <v>17</v>
      </c>
      <c r="E94" s="29"/>
      <c r="F94" s="25"/>
    </row>
    <row r="95" spans="1:6" x14ac:dyDescent="0.3">
      <c r="A95" s="27" t="str">
        <f>A9</f>
        <v>DIVERS</v>
      </c>
      <c r="B95" s="27" t="str">
        <f>A13</f>
        <v>RUNNERS</v>
      </c>
      <c r="C95" s="28"/>
      <c r="D95" s="29" t="s">
        <v>17</v>
      </c>
      <c r="E95" s="29"/>
      <c r="F95" s="25"/>
    </row>
    <row r="96" spans="1:6" x14ac:dyDescent="0.3">
      <c r="A96" s="27" t="str">
        <f>A4</f>
        <v>GOLFERS</v>
      </c>
      <c r="B96" s="27" t="str">
        <f>A14</f>
        <v>SKIERS</v>
      </c>
      <c r="C96" s="28"/>
      <c r="D96" s="29" t="s">
        <v>17</v>
      </c>
      <c r="E96" s="29"/>
      <c r="F96" s="25"/>
    </row>
    <row r="97" spans="1:6" x14ac:dyDescent="0.3">
      <c r="A97" s="27" t="str">
        <f>A6</f>
        <v>FOOTBALLERS</v>
      </c>
      <c r="B97" s="27" t="str">
        <f>A10</f>
        <v>GYMNASTS</v>
      </c>
      <c r="C97" s="28"/>
      <c r="D97" s="29" t="s">
        <v>17</v>
      </c>
      <c r="E97" s="29"/>
      <c r="F97" s="25"/>
    </row>
    <row r="98" spans="1:6" x14ac:dyDescent="0.3">
      <c r="A98" s="31" t="str">
        <f>A6</f>
        <v>FOOTBALLERS</v>
      </c>
      <c r="B98" s="31" t="str">
        <f>A12</f>
        <v>SURFERS</v>
      </c>
      <c r="C98" s="32"/>
      <c r="D98" s="33" t="s">
        <v>17</v>
      </c>
      <c r="E98" s="33"/>
      <c r="F98" s="34">
        <v>43794</v>
      </c>
    </row>
    <row r="99" spans="1:6" x14ac:dyDescent="0.3">
      <c r="A99" s="31" t="str">
        <f>A7</f>
        <v>ROWERS</v>
      </c>
      <c r="B99" s="31" t="str">
        <f>A15</f>
        <v>CYCLISTS</v>
      </c>
      <c r="C99" s="32"/>
      <c r="D99" s="33" t="s">
        <v>17</v>
      </c>
      <c r="E99" s="33"/>
      <c r="F99" s="25"/>
    </row>
    <row r="100" spans="1:6" x14ac:dyDescent="0.3">
      <c r="A100" s="31">
        <f>A16</f>
        <v>0</v>
      </c>
      <c r="B100" s="31" t="str">
        <f>A4</f>
        <v>GOLFERS</v>
      </c>
      <c r="C100" s="32"/>
      <c r="D100" s="33" t="s">
        <v>17</v>
      </c>
      <c r="E100" s="33"/>
      <c r="F100" s="25"/>
    </row>
    <row r="101" spans="1:6" x14ac:dyDescent="0.3">
      <c r="A101" s="31" t="str">
        <f>A11</f>
        <v>BOXERS</v>
      </c>
      <c r="B101" s="31" t="str">
        <f>A9</f>
        <v>DIVERS</v>
      </c>
      <c r="C101" s="32"/>
      <c r="D101" s="33" t="s">
        <v>17</v>
      </c>
      <c r="E101" s="33"/>
      <c r="F101" s="25"/>
    </row>
    <row r="102" spans="1:6" x14ac:dyDescent="0.3">
      <c r="A102" s="31">
        <f>A17</f>
        <v>0</v>
      </c>
      <c r="B102" s="31" t="str">
        <f>A5</f>
        <v>CRICKETERS</v>
      </c>
      <c r="C102" s="32"/>
      <c r="D102" s="33" t="s">
        <v>17</v>
      </c>
      <c r="E102" s="33"/>
      <c r="F102" s="25"/>
    </row>
    <row r="103" spans="1:6" x14ac:dyDescent="0.3">
      <c r="A103" s="31" t="str">
        <f>A10</f>
        <v>GYMNASTS</v>
      </c>
      <c r="B103" s="31" t="str">
        <f>A8</f>
        <v>SWIMMERS</v>
      </c>
      <c r="C103" s="32"/>
      <c r="D103" s="33" t="s">
        <v>17</v>
      </c>
      <c r="E103" s="33"/>
      <c r="F103" s="25"/>
    </row>
    <row r="104" spans="1:6" x14ac:dyDescent="0.3">
      <c r="A104" s="31" t="str">
        <f>A14</f>
        <v>SKIERS</v>
      </c>
      <c r="B104" s="31" t="str">
        <f>A13</f>
        <v>RUNNERS</v>
      </c>
      <c r="C104" s="32"/>
      <c r="D104" s="33" t="s">
        <v>17</v>
      </c>
      <c r="E104" s="33"/>
      <c r="F104" s="25"/>
    </row>
    <row r="105" spans="1:6" x14ac:dyDescent="0.3">
      <c r="A105" s="27" t="str">
        <f>A8</f>
        <v>SWIMMERS</v>
      </c>
      <c r="B105" s="27" t="str">
        <f>A4</f>
        <v>GOLFERS</v>
      </c>
      <c r="C105" s="28"/>
      <c r="D105" s="29" t="s">
        <v>17</v>
      </c>
      <c r="E105" s="29"/>
      <c r="F105" s="34">
        <v>43801</v>
      </c>
    </row>
    <row r="106" spans="1:6" x14ac:dyDescent="0.3">
      <c r="A106" s="27" t="str">
        <f>A10</f>
        <v>GYMNASTS</v>
      </c>
      <c r="B106" s="27">
        <f>A16</f>
        <v>0</v>
      </c>
      <c r="C106" s="28"/>
      <c r="D106" s="29" t="s">
        <v>17</v>
      </c>
      <c r="E106" s="29"/>
      <c r="F106" s="25"/>
    </row>
    <row r="107" spans="1:6" x14ac:dyDescent="0.3">
      <c r="A107" s="27" t="str">
        <f>A6</f>
        <v>FOOTBALLERS</v>
      </c>
      <c r="B107" s="27" t="str">
        <f>A5</f>
        <v>CRICKETERS</v>
      </c>
      <c r="C107" s="28"/>
      <c r="D107" s="29" t="s">
        <v>17</v>
      </c>
      <c r="E107" s="29"/>
      <c r="F107" s="25"/>
    </row>
    <row r="108" spans="1:6" x14ac:dyDescent="0.3">
      <c r="A108" s="27" t="str">
        <f>A14</f>
        <v>SKIERS</v>
      </c>
      <c r="B108" s="27" t="str">
        <f>A12</f>
        <v>SURFERS</v>
      </c>
      <c r="C108" s="28"/>
      <c r="D108" s="29" t="s">
        <v>17</v>
      </c>
      <c r="E108" s="29"/>
      <c r="F108" s="25"/>
    </row>
    <row r="109" spans="1:6" x14ac:dyDescent="0.3">
      <c r="A109" s="27" t="str">
        <f>A15</f>
        <v>CYCLISTS</v>
      </c>
      <c r="B109" s="27" t="str">
        <f>A9</f>
        <v>DIVERS</v>
      </c>
      <c r="C109" s="28"/>
      <c r="D109" s="29" t="s">
        <v>17</v>
      </c>
      <c r="E109" s="29"/>
      <c r="F109" s="25"/>
    </row>
    <row r="110" spans="1:6" x14ac:dyDescent="0.3">
      <c r="A110" s="27">
        <f>A17</f>
        <v>0</v>
      </c>
      <c r="B110" s="27" t="str">
        <f>A13</f>
        <v>RUNNERS</v>
      </c>
      <c r="C110" s="28"/>
      <c r="D110" s="29" t="s">
        <v>17</v>
      </c>
      <c r="E110" s="29"/>
      <c r="F110" s="25"/>
    </row>
    <row r="111" spans="1:6" x14ac:dyDescent="0.3">
      <c r="A111" s="27" t="str">
        <f>A7</f>
        <v>ROWERS</v>
      </c>
      <c r="B111" s="27" t="str">
        <f>A11</f>
        <v>BOXERS</v>
      </c>
      <c r="C111" s="28"/>
      <c r="D111" s="29" t="s">
        <v>17</v>
      </c>
      <c r="E111" s="29"/>
      <c r="F111" s="25"/>
    </row>
    <row r="114" spans="1:1" x14ac:dyDescent="0.3">
      <c r="A114" s="19"/>
    </row>
    <row r="208" spans="1:1" x14ac:dyDescent="0.3">
      <c r="A208" s="19"/>
    </row>
    <row r="302" spans="1:1" x14ac:dyDescent="0.3">
      <c r="A302" s="19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workbookViewId="0">
      <selection activeCell="C21" sqref="C21"/>
    </sheetView>
  </sheetViews>
  <sheetFormatPr defaultColWidth="8.88671875" defaultRowHeight="14.4" x14ac:dyDescent="0.3"/>
  <cols>
    <col min="1" max="1" width="19.44140625" customWidth="1"/>
    <col min="3" max="3" width="60.109375" customWidth="1"/>
  </cols>
  <sheetData>
    <row r="1" spans="1:3" x14ac:dyDescent="0.3">
      <c r="A1" s="1" t="s">
        <v>18</v>
      </c>
    </row>
    <row r="2" spans="1:3" x14ac:dyDescent="0.3">
      <c r="A2" s="2" t="s">
        <v>19</v>
      </c>
      <c r="B2" s="17">
        <v>2</v>
      </c>
    </row>
    <row r="3" spans="1:3" x14ac:dyDescent="0.3">
      <c r="A3" s="3" t="s">
        <v>20</v>
      </c>
      <c r="B3" s="17">
        <v>1</v>
      </c>
    </row>
    <row r="4" spans="1:3" x14ac:dyDescent="0.3">
      <c r="A4" s="3" t="s">
        <v>21</v>
      </c>
      <c r="B4" s="17">
        <v>0</v>
      </c>
    </row>
    <row r="7" spans="1:3" x14ac:dyDescent="0.3">
      <c r="C7" t="s">
        <v>22</v>
      </c>
    </row>
    <row r="8" spans="1:3" x14ac:dyDescent="0.3">
      <c r="C8" s="16" t="s">
        <v>23</v>
      </c>
    </row>
  </sheetData>
  <sheetProtection password="E87F" sheet="1" objects="1" scenarios="1"/>
  <hyperlinks>
    <hyperlink ref="C8" r:id="rId1" xr:uid="{00000000-0004-0000-0100-000000000000}"/>
  </hyperlinks>
  <pageMargins left="0.7" right="0.7" top="0.75" bottom="0.75" header="0.3" footer="0.3"/>
  <pageSetup paperSize="9" orientation="portrait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AB99"/>
  <sheetViews>
    <sheetView tabSelected="1" topLeftCell="I19" zoomScale="98" zoomScaleNormal="98" workbookViewId="0">
      <selection activeCell="O30" sqref="O30"/>
    </sheetView>
  </sheetViews>
  <sheetFormatPr defaultRowHeight="14.4" x14ac:dyDescent="0.3"/>
  <cols>
    <col min="2" max="2" width="18.33203125" customWidth="1"/>
    <col min="4" max="4" width="19.44140625" customWidth="1"/>
    <col min="6" max="6" width="17.5546875" customWidth="1"/>
    <col min="7" max="7" width="18.5546875" customWidth="1"/>
    <col min="9" max="9" width="29" customWidth="1"/>
    <col min="10" max="10" width="3.5546875" customWidth="1"/>
    <col min="11" max="11" width="25.33203125" customWidth="1"/>
    <col min="12" max="12" width="6.6640625" customWidth="1"/>
    <col min="13" max="13" width="3.88671875" customWidth="1"/>
    <col min="14" max="14" width="23.109375" customWidth="1"/>
    <col min="15" max="15" width="7.33203125" customWidth="1"/>
    <col min="16" max="16" width="4.33203125" customWidth="1"/>
    <col min="17" max="17" width="23.5546875" customWidth="1"/>
    <col min="18" max="18" width="7.5546875" customWidth="1"/>
    <col min="19" max="19" width="4.21875" customWidth="1"/>
    <col min="20" max="20" width="24" customWidth="1"/>
    <col min="21" max="21" width="6.5546875" customWidth="1"/>
    <col min="25" max="25" width="15.33203125" customWidth="1"/>
    <col min="27" max="27" width="15.88671875" customWidth="1"/>
    <col min="28" max="28" width="18" customWidth="1"/>
  </cols>
  <sheetData>
    <row r="4" spans="1:28" ht="21.6" thickBot="1" x14ac:dyDescent="0.45">
      <c r="C4" s="20"/>
      <c r="D4" s="20"/>
      <c r="E4" s="20"/>
      <c r="F4" s="20"/>
      <c r="G4" s="20"/>
      <c r="H4" s="20"/>
      <c r="I4" s="54" t="s">
        <v>38</v>
      </c>
      <c r="J4" s="20"/>
      <c r="K4" s="54" t="str">
        <f>++I4</f>
        <v>Autumn Triples 2026</v>
      </c>
      <c r="L4" s="55"/>
      <c r="M4" s="55"/>
      <c r="N4" s="54" t="str">
        <f>+I4</f>
        <v>Autumn Triples 2026</v>
      </c>
      <c r="O4" s="56"/>
      <c r="P4" s="55"/>
      <c r="Q4" s="54" t="str">
        <f>+I4</f>
        <v>Autumn Triples 2026</v>
      </c>
      <c r="R4" s="56"/>
      <c r="T4" s="66" t="str">
        <f>+I4</f>
        <v>Autumn Triples 2026</v>
      </c>
      <c r="Y4" s="70"/>
      <c r="Z4" s="70"/>
      <c r="AA4" s="70"/>
      <c r="AB4" s="70"/>
    </row>
    <row r="5" spans="1:28" ht="21.6" thickBot="1" x14ac:dyDescent="0.45">
      <c r="A5" s="19"/>
      <c r="C5" s="20"/>
      <c r="D5" s="22" t="s">
        <v>24</v>
      </c>
      <c r="E5" s="20"/>
      <c r="F5" s="22" t="s">
        <v>25</v>
      </c>
      <c r="G5" s="22" t="s">
        <v>26</v>
      </c>
      <c r="H5" s="20"/>
      <c r="I5" s="6" t="s">
        <v>11</v>
      </c>
      <c r="J5" s="21"/>
      <c r="K5" s="57" t="str">
        <f>+(I6)</f>
        <v>GOLFERS</v>
      </c>
      <c r="L5" s="55"/>
      <c r="M5" s="58"/>
      <c r="N5" s="57" t="str">
        <f>+(I7)</f>
        <v>CRICKETERS</v>
      </c>
      <c r="O5" s="56"/>
      <c r="P5" s="58"/>
      <c r="Q5" s="57" t="str">
        <f>+(I8)</f>
        <v>FOOTBALLERS</v>
      </c>
      <c r="R5" s="60"/>
      <c r="S5" s="58"/>
      <c r="T5" s="57" t="str">
        <f>+(I9)</f>
        <v>ROWERS</v>
      </c>
      <c r="U5" s="55"/>
    </row>
    <row r="6" spans="1:28" ht="21" x14ac:dyDescent="0.4">
      <c r="C6" s="20">
        <v>1</v>
      </c>
      <c r="D6" s="75"/>
      <c r="E6" s="20"/>
      <c r="F6" s="75"/>
      <c r="G6" s="75"/>
      <c r="H6" s="20"/>
      <c r="I6" s="3" t="s">
        <v>40</v>
      </c>
      <c r="J6" s="59">
        <v>1</v>
      </c>
      <c r="K6" s="80" t="s">
        <v>52</v>
      </c>
      <c r="L6" s="55" t="s">
        <v>27</v>
      </c>
      <c r="M6" s="59">
        <v>1</v>
      </c>
      <c r="N6" s="80" t="s">
        <v>53</v>
      </c>
      <c r="O6" s="56" t="s">
        <v>27</v>
      </c>
      <c r="P6" s="59"/>
      <c r="Q6" s="83" t="s">
        <v>54</v>
      </c>
      <c r="R6" s="56" t="s">
        <v>27</v>
      </c>
      <c r="S6" s="59">
        <v>1</v>
      </c>
      <c r="T6" s="85" t="s">
        <v>96</v>
      </c>
      <c r="U6" s="60" t="s">
        <v>27</v>
      </c>
    </row>
    <row r="7" spans="1:28" ht="21" x14ac:dyDescent="0.4">
      <c r="C7" s="20">
        <v>2</v>
      </c>
      <c r="D7" s="74"/>
      <c r="E7" s="20"/>
      <c r="F7" s="75"/>
      <c r="G7" s="75"/>
      <c r="H7" s="20"/>
      <c r="I7" s="3" t="s">
        <v>41</v>
      </c>
      <c r="J7" s="59">
        <v>2</v>
      </c>
      <c r="K7" s="81" t="s">
        <v>63</v>
      </c>
      <c r="L7" s="55"/>
      <c r="M7" s="59">
        <v>2</v>
      </c>
      <c r="N7" s="81" t="s">
        <v>64</v>
      </c>
      <c r="O7" s="56"/>
      <c r="P7" s="59"/>
      <c r="Q7" s="84" t="s">
        <v>65</v>
      </c>
      <c r="R7" s="56"/>
      <c r="S7" s="59">
        <v>2</v>
      </c>
      <c r="T7" s="81" t="s">
        <v>66</v>
      </c>
      <c r="U7" s="55"/>
    </row>
    <row r="8" spans="1:28" ht="21" x14ac:dyDescent="0.4">
      <c r="C8" s="20">
        <v>3</v>
      </c>
      <c r="D8" s="74"/>
      <c r="E8" s="20"/>
      <c r="F8" s="75"/>
      <c r="G8" s="75"/>
      <c r="H8" s="20"/>
      <c r="I8" s="3" t="s">
        <v>42</v>
      </c>
      <c r="J8" s="59">
        <v>3</v>
      </c>
      <c r="K8" s="82" t="s">
        <v>75</v>
      </c>
      <c r="L8" s="56"/>
      <c r="M8" s="59">
        <v>3</v>
      </c>
      <c r="N8" s="82" t="s">
        <v>76</v>
      </c>
      <c r="O8" s="56"/>
      <c r="P8" s="59"/>
      <c r="Q8" s="81" t="s">
        <v>77</v>
      </c>
      <c r="R8" s="56"/>
      <c r="S8" s="59">
        <v>3</v>
      </c>
      <c r="T8" s="81" t="s">
        <v>78</v>
      </c>
      <c r="U8" s="55"/>
    </row>
    <row r="9" spans="1:28" ht="21" x14ac:dyDescent="0.4">
      <c r="C9" s="20">
        <v>4</v>
      </c>
      <c r="D9" s="74"/>
      <c r="E9" s="20"/>
      <c r="F9" s="75"/>
      <c r="G9" s="75"/>
      <c r="H9" s="20"/>
      <c r="I9" s="3" t="s">
        <v>43</v>
      </c>
      <c r="J9" s="59">
        <v>4</v>
      </c>
      <c r="K9" s="81" t="s">
        <v>87</v>
      </c>
      <c r="L9" s="55"/>
      <c r="M9" s="59">
        <v>4</v>
      </c>
      <c r="N9" s="81" t="s">
        <v>90</v>
      </c>
      <c r="O9" s="56"/>
      <c r="P9" s="59"/>
      <c r="Q9" s="82" t="s">
        <v>89</v>
      </c>
      <c r="R9" s="56"/>
      <c r="S9" s="59">
        <v>4</v>
      </c>
      <c r="T9" s="81" t="s">
        <v>88</v>
      </c>
      <c r="U9" s="55"/>
    </row>
    <row r="10" spans="1:28" ht="21" x14ac:dyDescent="0.4">
      <c r="C10" s="20">
        <v>5</v>
      </c>
      <c r="D10" s="74"/>
      <c r="E10" s="20"/>
      <c r="F10" s="75"/>
      <c r="G10" s="75"/>
      <c r="H10" s="20"/>
      <c r="I10" s="3" t="s">
        <v>44</v>
      </c>
      <c r="J10" s="59">
        <v>5</v>
      </c>
      <c r="K10" s="81" t="s">
        <v>100</v>
      </c>
      <c r="L10" s="55"/>
      <c r="M10" s="59">
        <v>5</v>
      </c>
      <c r="N10" s="81" t="s">
        <v>101</v>
      </c>
      <c r="O10" s="56"/>
      <c r="P10" s="59"/>
      <c r="Q10" s="81" t="s">
        <v>102</v>
      </c>
      <c r="R10" s="56"/>
      <c r="S10" s="59">
        <v>5</v>
      </c>
      <c r="T10" s="82" t="s">
        <v>103</v>
      </c>
      <c r="U10" s="55"/>
    </row>
    <row r="11" spans="1:28" ht="21" x14ac:dyDescent="0.4">
      <c r="C11" s="20">
        <v>6</v>
      </c>
      <c r="D11" s="74"/>
      <c r="E11" s="20"/>
      <c r="F11" s="75"/>
      <c r="G11" s="75"/>
      <c r="H11" s="20"/>
      <c r="I11" s="3" t="s">
        <v>45</v>
      </c>
      <c r="J11" s="59">
        <v>6</v>
      </c>
      <c r="K11" s="82" t="s">
        <v>112</v>
      </c>
      <c r="L11" s="55"/>
      <c r="M11" s="59">
        <v>6</v>
      </c>
      <c r="N11" s="82" t="s">
        <v>113</v>
      </c>
      <c r="O11" s="55"/>
      <c r="P11" s="59"/>
      <c r="Q11" s="81" t="s">
        <v>114</v>
      </c>
      <c r="R11" s="56"/>
      <c r="S11" s="59">
        <v>6</v>
      </c>
      <c r="T11" s="82" t="s">
        <v>115</v>
      </c>
      <c r="U11" s="55"/>
    </row>
    <row r="12" spans="1:28" ht="21.6" thickBot="1" x14ac:dyDescent="0.45">
      <c r="C12" s="20">
        <v>7</v>
      </c>
      <c r="D12" s="74"/>
      <c r="E12" s="20"/>
      <c r="F12" s="75"/>
      <c r="G12" s="75"/>
      <c r="H12" s="20"/>
      <c r="I12" s="3" t="s">
        <v>46</v>
      </c>
      <c r="J12" s="60">
        <v>7</v>
      </c>
      <c r="K12" s="82" t="s">
        <v>123</v>
      </c>
      <c r="L12" s="56"/>
      <c r="M12" s="60">
        <v>7</v>
      </c>
      <c r="N12" s="82" t="s">
        <v>129</v>
      </c>
      <c r="O12" s="56"/>
      <c r="P12" s="58"/>
      <c r="Q12" s="82" t="s">
        <v>124</v>
      </c>
      <c r="R12" s="56"/>
      <c r="S12" s="60">
        <v>7</v>
      </c>
      <c r="T12" s="81"/>
      <c r="U12" s="56"/>
    </row>
    <row r="13" spans="1:28" ht="21.6" thickBot="1" x14ac:dyDescent="0.45">
      <c r="C13" s="20">
        <v>8</v>
      </c>
      <c r="D13" s="74"/>
      <c r="E13" s="20"/>
      <c r="F13" s="75"/>
      <c r="G13" s="75"/>
      <c r="H13" s="20"/>
      <c r="I13" s="3" t="s">
        <v>47</v>
      </c>
      <c r="J13" s="58"/>
      <c r="K13" s="57" t="str">
        <f>+(I10)</f>
        <v>SWIMMERS</v>
      </c>
      <c r="L13" s="55"/>
      <c r="M13" s="58"/>
      <c r="N13" s="57" t="str">
        <f>+(I11)</f>
        <v>DIVERS</v>
      </c>
      <c r="O13" s="56"/>
      <c r="P13" s="59"/>
      <c r="Q13" s="57" t="str">
        <f>+(I12)</f>
        <v>GYMNASTS</v>
      </c>
      <c r="R13" s="55"/>
      <c r="S13" s="58"/>
      <c r="T13" s="57" t="str">
        <f>+(I13)</f>
        <v>BOXERS</v>
      </c>
      <c r="U13" s="56"/>
    </row>
    <row r="14" spans="1:28" ht="21" x14ac:dyDescent="0.4">
      <c r="C14" s="20">
        <v>9</v>
      </c>
      <c r="D14" s="74"/>
      <c r="E14" s="20"/>
      <c r="F14" s="75"/>
      <c r="G14" s="75"/>
      <c r="H14" s="20"/>
      <c r="I14" s="3" t="s">
        <v>48</v>
      </c>
      <c r="J14" s="59">
        <v>1</v>
      </c>
      <c r="K14" s="80" t="s">
        <v>55</v>
      </c>
      <c r="L14" s="55" t="s">
        <v>28</v>
      </c>
      <c r="M14" s="59">
        <v>1</v>
      </c>
      <c r="N14" s="85" t="s">
        <v>56</v>
      </c>
      <c r="O14" s="60" t="s">
        <v>27</v>
      </c>
      <c r="P14" s="59">
        <v>1</v>
      </c>
      <c r="Q14" s="86" t="s">
        <v>57</v>
      </c>
      <c r="R14" s="55" t="s">
        <v>27</v>
      </c>
      <c r="S14" s="59">
        <v>1</v>
      </c>
      <c r="T14" s="80" t="s">
        <v>58</v>
      </c>
      <c r="U14" s="56" t="s">
        <v>27</v>
      </c>
    </row>
    <row r="15" spans="1:28" ht="21" x14ac:dyDescent="0.4">
      <c r="C15" s="20">
        <v>10</v>
      </c>
      <c r="D15" s="74"/>
      <c r="E15" s="20"/>
      <c r="F15" s="75"/>
      <c r="G15" s="75"/>
      <c r="H15" s="20"/>
      <c r="I15" s="3" t="s">
        <v>49</v>
      </c>
      <c r="J15" s="59">
        <v>2</v>
      </c>
      <c r="K15" s="82" t="s">
        <v>67</v>
      </c>
      <c r="L15" s="56"/>
      <c r="M15" s="59">
        <v>2</v>
      </c>
      <c r="N15" s="81" t="s">
        <v>68</v>
      </c>
      <c r="O15" s="56"/>
      <c r="P15" s="59">
        <v>2</v>
      </c>
      <c r="Q15" s="81" t="s">
        <v>69</v>
      </c>
      <c r="R15" s="55"/>
      <c r="S15" s="59">
        <v>2</v>
      </c>
      <c r="T15" s="82" t="s">
        <v>70</v>
      </c>
      <c r="U15" s="56"/>
    </row>
    <row r="16" spans="1:28" ht="21" x14ac:dyDescent="0.4">
      <c r="C16" s="20">
        <v>11</v>
      </c>
      <c r="D16" s="74"/>
      <c r="E16" s="20"/>
      <c r="F16" s="75"/>
      <c r="G16" s="75"/>
      <c r="H16" s="20"/>
      <c r="I16" s="3" t="s">
        <v>50</v>
      </c>
      <c r="J16" s="59">
        <v>3</v>
      </c>
      <c r="K16" s="82" t="s">
        <v>79</v>
      </c>
      <c r="L16" s="55"/>
      <c r="M16" s="59">
        <v>3</v>
      </c>
      <c r="N16" s="81" t="s">
        <v>80</v>
      </c>
      <c r="O16" s="56"/>
      <c r="P16" s="59">
        <v>3</v>
      </c>
      <c r="Q16" s="82" t="s">
        <v>81</v>
      </c>
      <c r="R16" s="56"/>
      <c r="S16" s="59">
        <v>3</v>
      </c>
      <c r="T16" s="81" t="s">
        <v>82</v>
      </c>
      <c r="U16" s="56"/>
    </row>
    <row r="17" spans="3:28" ht="21" x14ac:dyDescent="0.4">
      <c r="C17" s="20">
        <v>12</v>
      </c>
      <c r="D17" s="74"/>
      <c r="E17" s="20"/>
      <c r="F17" s="75"/>
      <c r="G17" s="75"/>
      <c r="H17" s="20"/>
      <c r="I17" s="3" t="s">
        <v>51</v>
      </c>
      <c r="J17" s="59">
        <v>4</v>
      </c>
      <c r="K17" s="81" t="s">
        <v>91</v>
      </c>
      <c r="L17" s="55"/>
      <c r="M17" s="59">
        <v>4</v>
      </c>
      <c r="N17" s="82" t="s">
        <v>92</v>
      </c>
      <c r="O17" s="56"/>
      <c r="P17" s="59">
        <v>4</v>
      </c>
      <c r="Q17" s="81" t="s">
        <v>95</v>
      </c>
      <c r="R17" s="55"/>
      <c r="S17" s="59">
        <v>4</v>
      </c>
      <c r="T17" s="81" t="s">
        <v>93</v>
      </c>
      <c r="U17" s="56"/>
    </row>
    <row r="18" spans="3:28" ht="21" x14ac:dyDescent="0.4">
      <c r="C18" s="20">
        <v>13</v>
      </c>
      <c r="D18" s="74"/>
      <c r="E18" s="20"/>
      <c r="F18" s="20"/>
      <c r="H18" s="20"/>
      <c r="I18" s="3"/>
      <c r="J18" s="59">
        <v>5</v>
      </c>
      <c r="K18" s="81" t="s">
        <v>104</v>
      </c>
      <c r="L18" s="55"/>
      <c r="M18" s="59">
        <v>5</v>
      </c>
      <c r="N18" s="81" t="s">
        <v>105</v>
      </c>
      <c r="O18" s="56"/>
      <c r="P18" s="59">
        <v>5</v>
      </c>
      <c r="Q18" s="81" t="s">
        <v>106</v>
      </c>
      <c r="R18" s="55"/>
      <c r="S18" s="59">
        <v>5</v>
      </c>
      <c r="T18" s="81" t="s">
        <v>107</v>
      </c>
      <c r="U18" s="56"/>
    </row>
    <row r="19" spans="3:28" ht="21.6" thickBot="1" x14ac:dyDescent="0.45">
      <c r="C19" s="20">
        <v>14</v>
      </c>
      <c r="D19" s="74"/>
      <c r="E19" s="20"/>
      <c r="F19" s="20"/>
      <c r="G19" s="20"/>
      <c r="H19" s="20"/>
      <c r="I19" s="3"/>
      <c r="J19" s="59">
        <v>6</v>
      </c>
      <c r="K19" s="82" t="s">
        <v>116</v>
      </c>
      <c r="L19" s="55"/>
      <c r="M19" s="59">
        <v>6</v>
      </c>
      <c r="N19" s="81" t="s">
        <v>117</v>
      </c>
      <c r="O19" s="56"/>
      <c r="P19" s="59">
        <v>6</v>
      </c>
      <c r="Q19" s="82" t="s">
        <v>118</v>
      </c>
      <c r="R19" s="55"/>
      <c r="S19" s="59">
        <v>6</v>
      </c>
      <c r="T19" s="82" t="s">
        <v>119</v>
      </c>
      <c r="U19" s="56"/>
      <c r="AA19" s="70"/>
      <c r="AB19" s="70"/>
    </row>
    <row r="20" spans="3:28" ht="21.6" thickBot="1" x14ac:dyDescent="0.45">
      <c r="C20" s="20">
        <v>15</v>
      </c>
      <c r="D20" s="74"/>
      <c r="E20" s="20"/>
      <c r="F20" s="22" t="s">
        <v>29</v>
      </c>
      <c r="G20" s="22" t="s">
        <v>30</v>
      </c>
      <c r="H20" s="20"/>
      <c r="I20" s="20"/>
      <c r="J20" s="60">
        <v>7</v>
      </c>
      <c r="K20" s="81" t="s">
        <v>125</v>
      </c>
      <c r="L20" s="56"/>
      <c r="M20" s="60">
        <v>7</v>
      </c>
      <c r="N20" s="81" t="s">
        <v>128</v>
      </c>
      <c r="O20" s="55"/>
      <c r="P20" s="59">
        <v>7</v>
      </c>
      <c r="Q20" s="81" t="s">
        <v>126</v>
      </c>
      <c r="R20" s="55"/>
      <c r="S20" s="60">
        <v>7</v>
      </c>
      <c r="T20" s="82"/>
      <c r="U20" s="56"/>
    </row>
    <row r="21" spans="3:28" ht="21.6" thickBot="1" x14ac:dyDescent="0.45">
      <c r="C21" s="20">
        <v>16</v>
      </c>
      <c r="D21" s="74"/>
      <c r="E21" s="20">
        <v>1</v>
      </c>
      <c r="F21" s="75"/>
      <c r="G21" s="75"/>
      <c r="H21" s="20"/>
      <c r="I21" s="20"/>
      <c r="J21" s="58"/>
      <c r="K21" s="57" t="str">
        <f>+(I14)</f>
        <v>SURFERS</v>
      </c>
      <c r="L21" s="55"/>
      <c r="M21" s="58"/>
      <c r="N21" s="57" t="str">
        <f>+(I15)</f>
        <v>RUNNERS</v>
      </c>
      <c r="O21" s="56"/>
      <c r="P21" s="58"/>
      <c r="Q21" s="57" t="str">
        <f>+I16</f>
        <v>SKIERS</v>
      </c>
      <c r="R21" s="56"/>
      <c r="S21" s="58"/>
      <c r="T21" s="57" t="str">
        <f>+(I17)</f>
        <v>CYCLISTS</v>
      </c>
      <c r="U21" s="55"/>
    </row>
    <row r="22" spans="3:28" ht="21" x14ac:dyDescent="0.4">
      <c r="C22" s="20">
        <v>17</v>
      </c>
      <c r="D22" s="74"/>
      <c r="E22" s="20">
        <v>2</v>
      </c>
      <c r="F22" s="75"/>
      <c r="G22" s="75"/>
      <c r="H22" s="20"/>
      <c r="I22" s="20"/>
      <c r="J22" s="59">
        <v>1</v>
      </c>
      <c r="K22" s="85" t="s">
        <v>59</v>
      </c>
      <c r="L22" s="55" t="s">
        <v>27</v>
      </c>
      <c r="M22" s="59">
        <v>1</v>
      </c>
      <c r="N22" s="83" t="s">
        <v>60</v>
      </c>
      <c r="O22" s="56" t="s">
        <v>27</v>
      </c>
      <c r="P22" s="59">
        <v>1</v>
      </c>
      <c r="Q22" s="83" t="s">
        <v>61</v>
      </c>
      <c r="R22" s="56" t="s">
        <v>27</v>
      </c>
      <c r="S22" s="59">
        <v>1</v>
      </c>
      <c r="T22" s="85" t="s">
        <v>62</v>
      </c>
      <c r="U22" s="55" t="s">
        <v>27</v>
      </c>
    </row>
    <row r="23" spans="3:28" ht="21" x14ac:dyDescent="0.4">
      <c r="C23" s="20">
        <v>18</v>
      </c>
      <c r="D23" s="74"/>
      <c r="E23" s="20">
        <v>3</v>
      </c>
      <c r="F23" s="75"/>
      <c r="G23" s="75"/>
      <c r="H23" s="20"/>
      <c r="I23" s="20"/>
      <c r="J23" s="59">
        <v>2</v>
      </c>
      <c r="K23" s="81" t="s">
        <v>71</v>
      </c>
      <c r="L23" s="55"/>
      <c r="M23" s="59">
        <v>2</v>
      </c>
      <c r="N23" s="81" t="s">
        <v>72</v>
      </c>
      <c r="O23" s="60"/>
      <c r="P23" s="59">
        <v>2</v>
      </c>
      <c r="Q23" s="81" t="s">
        <v>73</v>
      </c>
      <c r="R23" s="56"/>
      <c r="S23" s="59">
        <v>2</v>
      </c>
      <c r="T23" s="81" t="s">
        <v>74</v>
      </c>
      <c r="U23" s="55"/>
    </row>
    <row r="24" spans="3:28" ht="21" x14ac:dyDescent="0.4">
      <c r="C24" s="20">
        <v>19</v>
      </c>
      <c r="D24" s="74"/>
      <c r="E24" s="20">
        <v>4</v>
      </c>
      <c r="F24" s="75"/>
      <c r="G24" s="75"/>
      <c r="H24" s="20"/>
      <c r="I24" s="20"/>
      <c r="J24" s="59">
        <v>3</v>
      </c>
      <c r="K24" s="81" t="s">
        <v>83</v>
      </c>
      <c r="L24" s="55"/>
      <c r="M24" s="59">
        <v>3</v>
      </c>
      <c r="N24" s="82" t="s">
        <v>84</v>
      </c>
      <c r="O24" s="56"/>
      <c r="P24" s="59">
        <v>3</v>
      </c>
      <c r="Q24" s="82" t="s">
        <v>85</v>
      </c>
      <c r="R24" s="56"/>
      <c r="S24" s="59">
        <v>3</v>
      </c>
      <c r="T24" s="81" t="s">
        <v>86</v>
      </c>
      <c r="U24" s="55"/>
    </row>
    <row r="25" spans="3:28" ht="21" x14ac:dyDescent="0.4">
      <c r="C25" s="20">
        <v>20</v>
      </c>
      <c r="D25" s="74"/>
      <c r="E25" s="20">
        <v>5</v>
      </c>
      <c r="F25" s="75"/>
      <c r="G25" s="75"/>
      <c r="H25" s="20"/>
      <c r="I25" s="20"/>
      <c r="J25" s="59">
        <v>4</v>
      </c>
      <c r="K25" s="81" t="s">
        <v>94</v>
      </c>
      <c r="L25" s="55"/>
      <c r="M25" s="59">
        <v>4</v>
      </c>
      <c r="N25" s="82" t="s">
        <v>97</v>
      </c>
      <c r="O25" s="56"/>
      <c r="P25" s="59">
        <v>4</v>
      </c>
      <c r="Q25" s="81" t="s">
        <v>98</v>
      </c>
      <c r="R25" s="56"/>
      <c r="S25" s="59">
        <v>4</v>
      </c>
      <c r="T25" s="81" t="s">
        <v>99</v>
      </c>
      <c r="U25" s="55"/>
    </row>
    <row r="26" spans="3:28" ht="21" x14ac:dyDescent="0.4">
      <c r="C26" s="20">
        <v>21</v>
      </c>
      <c r="D26" s="74"/>
      <c r="E26" s="20">
        <v>6</v>
      </c>
      <c r="F26" s="75"/>
      <c r="G26" s="75"/>
      <c r="H26" s="20"/>
      <c r="I26" s="20"/>
      <c r="J26" s="59">
        <v>5</v>
      </c>
      <c r="K26" s="81" t="s">
        <v>108</v>
      </c>
      <c r="L26" s="55"/>
      <c r="M26" s="59">
        <v>5</v>
      </c>
      <c r="N26" s="81" t="s">
        <v>109</v>
      </c>
      <c r="O26" s="56"/>
      <c r="P26" s="59">
        <v>5</v>
      </c>
      <c r="Q26" s="82" t="s">
        <v>130</v>
      </c>
      <c r="R26" s="56"/>
      <c r="S26" s="59">
        <v>5</v>
      </c>
      <c r="T26" s="81" t="s">
        <v>110</v>
      </c>
      <c r="U26" s="55"/>
    </row>
    <row r="27" spans="3:28" ht="21" x14ac:dyDescent="0.4">
      <c r="C27" s="20">
        <v>22</v>
      </c>
      <c r="D27" s="74"/>
      <c r="E27" s="20">
        <v>7</v>
      </c>
      <c r="F27" s="75"/>
      <c r="G27" s="75"/>
      <c r="H27" s="20"/>
      <c r="I27" s="20"/>
      <c r="J27" s="59">
        <v>6</v>
      </c>
      <c r="K27" s="81" t="s">
        <v>120</v>
      </c>
      <c r="L27" s="55"/>
      <c r="M27" s="59">
        <v>6</v>
      </c>
      <c r="N27" s="82" t="s">
        <v>121</v>
      </c>
      <c r="O27" s="56"/>
      <c r="P27" s="59">
        <v>6</v>
      </c>
      <c r="Q27" s="81" t="s">
        <v>111</v>
      </c>
      <c r="R27" s="56"/>
      <c r="S27" s="59">
        <v>6</v>
      </c>
      <c r="T27" s="81" t="s">
        <v>122</v>
      </c>
      <c r="U27" s="55"/>
    </row>
    <row r="28" spans="3:28" ht="21" x14ac:dyDescent="0.4">
      <c r="C28" s="20">
        <v>23</v>
      </c>
      <c r="D28" s="74"/>
      <c r="E28" s="20">
        <v>8</v>
      </c>
      <c r="F28" s="75"/>
      <c r="G28" s="75"/>
      <c r="H28" s="20"/>
      <c r="I28" s="20"/>
      <c r="J28" s="60">
        <v>7</v>
      </c>
      <c r="K28" s="82" t="s">
        <v>127</v>
      </c>
      <c r="L28" s="56"/>
      <c r="M28" s="60">
        <v>7</v>
      </c>
      <c r="N28" s="82"/>
      <c r="O28" s="56"/>
      <c r="P28" s="60">
        <v>7</v>
      </c>
      <c r="Q28" s="82"/>
      <c r="R28" s="56"/>
      <c r="S28" s="60">
        <v>7</v>
      </c>
      <c r="T28" s="81"/>
      <c r="U28" s="56"/>
    </row>
    <row r="29" spans="3:28" ht="21" x14ac:dyDescent="0.4">
      <c r="C29" s="20">
        <v>24</v>
      </c>
      <c r="D29" s="74"/>
      <c r="E29" s="20">
        <v>9</v>
      </c>
      <c r="F29" s="75"/>
      <c r="G29" s="75"/>
      <c r="H29" s="20"/>
      <c r="I29" s="20"/>
      <c r="J29" s="55"/>
      <c r="K29" s="69"/>
      <c r="L29" s="55"/>
      <c r="M29" s="55"/>
      <c r="N29" s="69"/>
      <c r="O29" s="56"/>
      <c r="P29" s="55"/>
      <c r="Q29" s="69"/>
      <c r="R29" s="55"/>
    </row>
    <row r="30" spans="3:28" ht="21" x14ac:dyDescent="0.4">
      <c r="C30" s="20">
        <v>25</v>
      </c>
      <c r="D30" s="74"/>
      <c r="E30" s="20">
        <v>10</v>
      </c>
      <c r="F30" s="75"/>
      <c r="G30" s="75"/>
      <c r="H30" s="20"/>
      <c r="I30" s="20"/>
      <c r="J30" s="55"/>
      <c r="K30" s="55"/>
      <c r="L30" s="55"/>
      <c r="M30" s="55"/>
      <c r="N30" s="55"/>
      <c r="O30" s="56"/>
      <c r="P30" s="55"/>
      <c r="Q30" s="55"/>
      <c r="R30" s="55"/>
    </row>
    <row r="31" spans="3:28" ht="21" x14ac:dyDescent="0.4">
      <c r="C31" s="20">
        <v>26</v>
      </c>
      <c r="D31" s="74"/>
      <c r="E31" s="20">
        <v>11</v>
      </c>
      <c r="F31" s="75"/>
      <c r="G31" s="75"/>
      <c r="H31" s="20"/>
      <c r="I31" s="20"/>
      <c r="J31" s="55"/>
      <c r="K31" s="55"/>
      <c r="L31" s="55"/>
      <c r="M31" s="55"/>
      <c r="N31" s="56"/>
      <c r="O31" s="56"/>
      <c r="P31" s="55"/>
      <c r="Q31" s="55"/>
      <c r="R31" s="55"/>
    </row>
    <row r="32" spans="3:28" ht="21" x14ac:dyDescent="0.4">
      <c r="C32" s="20">
        <v>27</v>
      </c>
      <c r="D32" s="74"/>
      <c r="E32" s="20">
        <v>12</v>
      </c>
      <c r="F32" s="75"/>
      <c r="G32" s="77"/>
      <c r="H32" s="20"/>
      <c r="I32" s="20"/>
      <c r="J32" s="55"/>
      <c r="K32" s="55"/>
      <c r="L32" s="55"/>
      <c r="M32" s="55"/>
      <c r="N32" s="55"/>
      <c r="O32" s="56"/>
      <c r="P32" s="55"/>
      <c r="Q32" s="55"/>
      <c r="R32" s="55"/>
    </row>
    <row r="33" spans="3:28" ht="21" x14ac:dyDescent="0.4">
      <c r="C33" s="20">
        <v>28</v>
      </c>
      <c r="D33" s="74"/>
      <c r="E33" s="20">
        <v>13</v>
      </c>
      <c r="F33" s="75"/>
      <c r="G33" s="77"/>
      <c r="H33" s="20"/>
      <c r="I33" s="20"/>
      <c r="J33" s="55"/>
      <c r="K33" s="55"/>
      <c r="L33" s="55"/>
      <c r="M33" s="55"/>
      <c r="N33" s="55"/>
      <c r="O33" s="56"/>
      <c r="P33" s="55"/>
      <c r="Q33" s="55"/>
      <c r="R33" s="55"/>
    </row>
    <row r="34" spans="3:28" ht="21" x14ac:dyDescent="0.4">
      <c r="C34" s="20">
        <v>29</v>
      </c>
      <c r="D34" s="74"/>
      <c r="E34" s="20">
        <v>14</v>
      </c>
      <c r="F34" s="75"/>
      <c r="G34" s="78"/>
      <c r="H34" s="20"/>
      <c r="I34" s="20"/>
      <c r="J34" s="55"/>
      <c r="K34" s="56"/>
      <c r="L34" s="55"/>
      <c r="M34" s="55"/>
      <c r="N34" s="55"/>
      <c r="O34" s="56"/>
      <c r="P34" s="55"/>
      <c r="Q34" s="55"/>
      <c r="R34" s="55"/>
    </row>
    <row r="35" spans="3:28" ht="21" x14ac:dyDescent="0.4">
      <c r="C35" s="20">
        <v>30</v>
      </c>
      <c r="D35" s="74"/>
      <c r="E35" s="61">
        <v>15</v>
      </c>
      <c r="F35" s="75"/>
      <c r="H35" s="20"/>
      <c r="I35" s="20"/>
      <c r="J35" s="55"/>
      <c r="K35" s="56"/>
      <c r="L35" s="55"/>
      <c r="M35" s="55"/>
      <c r="N35" s="56"/>
      <c r="O35" s="56"/>
      <c r="P35" s="55"/>
      <c r="Q35" s="55"/>
      <c r="R35" s="55"/>
    </row>
    <row r="36" spans="3:28" ht="21" x14ac:dyDescent="0.4">
      <c r="C36" s="20">
        <v>31</v>
      </c>
      <c r="D36" s="74"/>
      <c r="E36" s="61">
        <v>16</v>
      </c>
      <c r="F36" s="77"/>
      <c r="H36" s="20"/>
      <c r="I36" s="20"/>
      <c r="J36" s="55"/>
      <c r="K36" s="55"/>
      <c r="L36" s="56"/>
      <c r="M36" s="55"/>
      <c r="N36" s="56"/>
      <c r="O36" s="56"/>
      <c r="P36" s="55"/>
      <c r="Q36" s="55"/>
      <c r="R36" s="56"/>
    </row>
    <row r="37" spans="3:28" ht="21" x14ac:dyDescent="0.4">
      <c r="C37" s="20">
        <v>32</v>
      </c>
      <c r="D37" s="74"/>
      <c r="E37" s="61">
        <v>17</v>
      </c>
      <c r="F37" s="75"/>
      <c r="H37" s="20"/>
      <c r="I37" s="20"/>
      <c r="J37" s="55"/>
      <c r="K37" s="69"/>
      <c r="L37" s="55"/>
      <c r="M37" s="55"/>
      <c r="N37" s="69"/>
      <c r="O37" s="56"/>
      <c r="P37" s="55"/>
      <c r="Q37" s="69"/>
      <c r="R37" s="56"/>
    </row>
    <row r="38" spans="3:28" ht="21" x14ac:dyDescent="0.4">
      <c r="C38" s="20">
        <v>33</v>
      </c>
      <c r="D38" s="74"/>
      <c r="E38" s="61">
        <v>18</v>
      </c>
      <c r="F38" s="75"/>
      <c r="H38" s="20"/>
      <c r="I38" s="20"/>
      <c r="J38" s="55"/>
      <c r="K38" s="55"/>
      <c r="L38" s="55"/>
      <c r="M38" s="55"/>
      <c r="N38" s="56"/>
      <c r="O38" s="56"/>
      <c r="P38" s="55"/>
      <c r="Q38" s="56"/>
      <c r="R38" s="56"/>
    </row>
    <row r="39" spans="3:28" ht="21" x14ac:dyDescent="0.4">
      <c r="C39" s="20">
        <v>34</v>
      </c>
      <c r="D39" s="74"/>
      <c r="E39" s="61">
        <v>19</v>
      </c>
      <c r="F39" s="75"/>
      <c r="H39" s="20"/>
      <c r="I39" s="20"/>
      <c r="J39" s="55"/>
      <c r="K39" s="55"/>
      <c r="L39" s="55"/>
      <c r="M39" s="55"/>
      <c r="N39" s="55"/>
      <c r="O39" s="56"/>
      <c r="P39" s="55"/>
      <c r="Q39" s="55"/>
      <c r="R39" s="56"/>
    </row>
    <row r="40" spans="3:28" ht="21" x14ac:dyDescent="0.4">
      <c r="C40" s="20">
        <v>35</v>
      </c>
      <c r="D40" s="74"/>
      <c r="E40" s="61">
        <v>20</v>
      </c>
      <c r="F40" s="75"/>
      <c r="H40" s="20"/>
      <c r="I40" s="20"/>
      <c r="J40" s="55"/>
      <c r="K40" s="55"/>
      <c r="L40" s="55"/>
      <c r="M40" s="55"/>
      <c r="N40" s="56"/>
      <c r="O40" s="56"/>
      <c r="P40" s="55"/>
      <c r="Q40" s="56"/>
      <c r="R40" s="56"/>
    </row>
    <row r="41" spans="3:28" ht="21" x14ac:dyDescent="0.4">
      <c r="C41" s="20">
        <v>36</v>
      </c>
      <c r="D41" s="74"/>
      <c r="E41" s="61">
        <v>21</v>
      </c>
      <c r="F41" s="75"/>
      <c r="H41" s="20"/>
      <c r="I41" s="20"/>
      <c r="J41" s="55"/>
      <c r="K41" s="55"/>
      <c r="L41" s="55"/>
      <c r="M41" s="55"/>
      <c r="N41" s="55"/>
      <c r="O41" s="56"/>
      <c r="P41" s="55"/>
      <c r="Q41" s="55"/>
      <c r="R41" s="56"/>
    </row>
    <row r="42" spans="3:28" ht="21" x14ac:dyDescent="0.4">
      <c r="C42" s="20">
        <v>37</v>
      </c>
      <c r="D42" s="74"/>
      <c r="E42" s="61">
        <v>22</v>
      </c>
      <c r="F42" s="75"/>
      <c r="H42" s="20"/>
      <c r="I42" s="20"/>
      <c r="J42" s="55"/>
      <c r="K42" s="55"/>
      <c r="L42" s="55"/>
      <c r="M42" s="55"/>
      <c r="N42" s="56"/>
      <c r="O42" s="56"/>
      <c r="P42" s="55"/>
      <c r="Q42" s="56"/>
      <c r="R42" s="56"/>
    </row>
    <row r="43" spans="3:28" ht="21" x14ac:dyDescent="0.4">
      <c r="C43" s="20">
        <v>38</v>
      </c>
      <c r="D43" s="74"/>
      <c r="E43" s="61">
        <v>23</v>
      </c>
      <c r="F43" s="75"/>
      <c r="H43" s="20"/>
      <c r="I43" s="20"/>
      <c r="J43" s="55"/>
      <c r="K43" s="55"/>
      <c r="L43" s="55"/>
      <c r="M43" s="55"/>
      <c r="N43" s="55"/>
      <c r="O43" s="56"/>
      <c r="P43" s="55"/>
      <c r="Q43" s="55"/>
      <c r="R43" s="56"/>
    </row>
    <row r="44" spans="3:28" ht="21" x14ac:dyDescent="0.4">
      <c r="C44" s="20">
        <v>39</v>
      </c>
      <c r="D44" s="74"/>
      <c r="E44" s="61">
        <v>24</v>
      </c>
      <c r="F44" s="75"/>
      <c r="H44" s="20"/>
      <c r="I44" s="20"/>
      <c r="J44" s="55"/>
      <c r="K44" s="55"/>
      <c r="L44" s="56"/>
      <c r="M44" s="55"/>
      <c r="N44" s="56"/>
      <c r="O44" s="56"/>
      <c r="P44" s="55"/>
      <c r="Q44" s="56"/>
      <c r="R44" s="56"/>
    </row>
    <row r="45" spans="3:28" ht="21" x14ac:dyDescent="0.4">
      <c r="C45" s="20">
        <v>40</v>
      </c>
      <c r="D45" s="74"/>
      <c r="E45" s="61">
        <v>25</v>
      </c>
      <c r="F45" s="61"/>
      <c r="H45" s="20"/>
      <c r="I45" s="20"/>
      <c r="J45" s="55"/>
      <c r="K45" s="69"/>
      <c r="L45" s="55"/>
      <c r="M45" s="55"/>
      <c r="N45" s="69"/>
      <c r="O45" s="55"/>
      <c r="P45" s="55"/>
      <c r="Q45" s="69"/>
      <c r="R45" s="68"/>
    </row>
    <row r="46" spans="3:28" ht="21" x14ac:dyDescent="0.4">
      <c r="C46" s="20">
        <v>41</v>
      </c>
      <c r="D46" s="74"/>
      <c r="E46" s="61">
        <v>26</v>
      </c>
      <c r="H46" s="20"/>
      <c r="I46" s="20"/>
      <c r="J46" s="55"/>
      <c r="K46" s="55"/>
      <c r="L46" s="55"/>
      <c r="M46" s="55"/>
      <c r="N46" s="56"/>
      <c r="O46" s="56"/>
      <c r="P46" s="55"/>
      <c r="Q46" s="56"/>
      <c r="R46" s="56"/>
    </row>
    <row r="47" spans="3:28" ht="21" x14ac:dyDescent="0.4">
      <c r="C47" s="20">
        <v>42</v>
      </c>
      <c r="D47" s="74"/>
      <c r="E47" s="61">
        <v>27</v>
      </c>
      <c r="H47" s="20"/>
      <c r="I47" s="20"/>
      <c r="J47" s="55"/>
      <c r="K47" s="55"/>
      <c r="L47" s="55"/>
      <c r="M47" s="55"/>
      <c r="N47" s="55"/>
      <c r="O47" s="56"/>
      <c r="P47" s="55"/>
      <c r="Q47" s="55"/>
      <c r="R47" s="56"/>
    </row>
    <row r="48" spans="3:28" ht="21.6" thickBot="1" x14ac:dyDescent="0.45">
      <c r="C48" s="20">
        <v>43</v>
      </c>
      <c r="D48" s="74"/>
      <c r="E48" s="61">
        <v>28</v>
      </c>
      <c r="F48" s="20"/>
      <c r="H48" s="20"/>
      <c r="I48" s="20"/>
      <c r="J48" s="55"/>
      <c r="K48" s="56"/>
      <c r="L48" s="56"/>
      <c r="M48" s="55"/>
      <c r="N48" s="55"/>
      <c r="O48" s="56"/>
      <c r="P48" s="55"/>
      <c r="Q48" s="55"/>
      <c r="R48" s="56"/>
      <c r="AA48" s="37"/>
      <c r="AB48" s="37"/>
    </row>
    <row r="49" spans="3:18" ht="21.6" thickBot="1" x14ac:dyDescent="0.45">
      <c r="C49" s="20">
        <v>44</v>
      </c>
      <c r="D49" s="74"/>
      <c r="E49" s="20"/>
      <c r="F49" s="22" t="s">
        <v>31</v>
      </c>
      <c r="G49" s="22" t="s">
        <v>32</v>
      </c>
      <c r="H49" s="20"/>
      <c r="I49" s="20"/>
      <c r="J49" s="55"/>
      <c r="K49" s="55"/>
      <c r="L49" s="55"/>
      <c r="M49" s="55"/>
      <c r="N49" s="56"/>
      <c r="O49" s="56"/>
      <c r="P49" s="55"/>
      <c r="Q49" s="56"/>
      <c r="R49" s="56"/>
    </row>
    <row r="50" spans="3:18" ht="21" x14ac:dyDescent="0.4">
      <c r="C50" s="20">
        <v>45</v>
      </c>
      <c r="D50" s="74"/>
      <c r="E50" s="20">
        <v>1</v>
      </c>
      <c r="F50" s="75"/>
      <c r="G50" s="65"/>
      <c r="H50" s="20"/>
      <c r="I50" s="20"/>
      <c r="J50" s="55"/>
      <c r="K50" s="55"/>
      <c r="L50" s="55"/>
      <c r="M50" s="55"/>
      <c r="N50" s="55"/>
      <c r="O50" s="56"/>
      <c r="P50" s="55"/>
      <c r="Q50" s="55"/>
      <c r="R50" s="56"/>
    </row>
    <row r="51" spans="3:18" ht="21" x14ac:dyDescent="0.4">
      <c r="C51" s="20">
        <v>46</v>
      </c>
      <c r="D51" s="74"/>
      <c r="E51" s="20">
        <v>2</v>
      </c>
      <c r="G51" s="65"/>
      <c r="H51" s="20"/>
      <c r="I51" s="20"/>
      <c r="J51" s="55"/>
      <c r="K51" s="56"/>
      <c r="L51" s="55"/>
      <c r="M51" s="55"/>
      <c r="N51" s="55"/>
      <c r="O51" s="56"/>
      <c r="P51" s="55"/>
      <c r="Q51" s="55"/>
      <c r="R51" s="56"/>
    </row>
    <row r="52" spans="3:18" ht="21" x14ac:dyDescent="0.4">
      <c r="C52" s="20">
        <v>47</v>
      </c>
      <c r="D52" s="74"/>
      <c r="E52" s="20">
        <v>3</v>
      </c>
      <c r="F52" s="75"/>
      <c r="G52" s="65"/>
      <c r="H52" s="20"/>
      <c r="I52" s="20"/>
      <c r="J52" s="55"/>
      <c r="K52" s="55"/>
      <c r="L52" s="55"/>
      <c r="M52" s="55"/>
      <c r="N52" s="56"/>
      <c r="O52" s="56"/>
      <c r="P52" s="55"/>
      <c r="Q52" s="56"/>
      <c r="R52" s="56"/>
    </row>
    <row r="53" spans="3:18" x14ac:dyDescent="0.3">
      <c r="C53" s="20">
        <v>48</v>
      </c>
      <c r="D53" s="74"/>
      <c r="E53" s="20">
        <v>4</v>
      </c>
      <c r="F53" s="75"/>
      <c r="G53" s="64"/>
      <c r="H53" s="64"/>
      <c r="I53" s="20"/>
      <c r="J53" s="20"/>
      <c r="K53" s="23"/>
      <c r="L53" s="20"/>
      <c r="M53" s="20"/>
      <c r="N53" s="23"/>
      <c r="O53" s="20"/>
    </row>
    <row r="54" spans="3:18" x14ac:dyDescent="0.3">
      <c r="C54" s="20">
        <v>49</v>
      </c>
      <c r="D54" s="74"/>
      <c r="E54" s="20">
        <v>5</v>
      </c>
      <c r="F54" s="75"/>
      <c r="H54" s="20"/>
      <c r="I54" s="20"/>
      <c r="J54" s="20"/>
      <c r="K54" s="61"/>
      <c r="L54" s="20"/>
      <c r="M54" s="20"/>
      <c r="N54" s="61"/>
    </row>
    <row r="55" spans="3:18" x14ac:dyDescent="0.3">
      <c r="C55" s="20">
        <v>50</v>
      </c>
      <c r="D55" s="74"/>
      <c r="E55" s="20">
        <v>6</v>
      </c>
      <c r="F55" s="75"/>
      <c r="H55" s="20"/>
      <c r="I55" s="20"/>
      <c r="J55" s="20"/>
      <c r="K55" s="20"/>
      <c r="L55" s="20"/>
      <c r="M55" s="20"/>
      <c r="N55" s="61"/>
    </row>
    <row r="56" spans="3:18" x14ac:dyDescent="0.3">
      <c r="C56" s="20">
        <v>51</v>
      </c>
      <c r="D56" s="74"/>
      <c r="E56" s="20">
        <v>7</v>
      </c>
      <c r="F56" s="75"/>
      <c r="H56" s="20"/>
      <c r="I56" s="20"/>
      <c r="J56" s="20"/>
      <c r="K56" s="61"/>
      <c r="L56" s="20"/>
      <c r="M56" s="20"/>
    </row>
    <row r="57" spans="3:18" x14ac:dyDescent="0.3">
      <c r="C57" s="20">
        <v>52</v>
      </c>
      <c r="D57" s="74"/>
      <c r="E57" s="20">
        <v>8</v>
      </c>
      <c r="F57" s="75"/>
      <c r="H57" s="20"/>
      <c r="I57" s="20"/>
      <c r="J57" s="20"/>
      <c r="K57" s="61"/>
      <c r="L57" s="20"/>
      <c r="M57" s="20"/>
    </row>
    <row r="58" spans="3:18" x14ac:dyDescent="0.3">
      <c r="C58" s="20">
        <v>53</v>
      </c>
      <c r="D58" s="74"/>
      <c r="E58" s="20">
        <v>9</v>
      </c>
      <c r="F58" s="75"/>
      <c r="G58" s="61"/>
      <c r="H58" s="20"/>
      <c r="I58" s="20"/>
      <c r="J58" s="20"/>
      <c r="K58" s="20"/>
      <c r="L58" s="20"/>
      <c r="M58" s="20"/>
    </row>
    <row r="59" spans="3:18" x14ac:dyDescent="0.3">
      <c r="C59" s="20">
        <v>54</v>
      </c>
      <c r="D59" s="74"/>
      <c r="E59" s="20">
        <v>10</v>
      </c>
      <c r="F59" s="75"/>
      <c r="G59" s="61"/>
      <c r="H59" s="20"/>
      <c r="I59" s="20"/>
      <c r="J59" s="20"/>
      <c r="K59" s="61"/>
      <c r="L59" s="20"/>
      <c r="M59" s="20"/>
      <c r="N59" s="20"/>
    </row>
    <row r="60" spans="3:18" x14ac:dyDescent="0.3">
      <c r="C60" s="20">
        <v>55</v>
      </c>
      <c r="D60" s="74"/>
      <c r="E60" s="20">
        <v>11</v>
      </c>
      <c r="F60" s="75"/>
      <c r="G60" s="61"/>
      <c r="H60" s="20"/>
      <c r="I60" s="20"/>
      <c r="J60" s="20"/>
      <c r="L60" s="20"/>
      <c r="M60" s="20"/>
      <c r="N60" s="61"/>
    </row>
    <row r="61" spans="3:18" x14ac:dyDescent="0.3">
      <c r="C61" s="20">
        <v>56</v>
      </c>
      <c r="D61" s="74"/>
      <c r="E61" s="20">
        <v>12</v>
      </c>
      <c r="F61" s="75"/>
      <c r="G61" s="61"/>
      <c r="H61" s="20"/>
      <c r="I61" s="20"/>
      <c r="J61" s="20"/>
      <c r="K61" s="23"/>
      <c r="L61" s="20"/>
      <c r="M61" s="20"/>
      <c r="N61" s="23"/>
    </row>
    <row r="62" spans="3:18" x14ac:dyDescent="0.3">
      <c r="C62" s="20">
        <v>57</v>
      </c>
      <c r="D62" s="74"/>
      <c r="E62" s="20">
        <v>13</v>
      </c>
      <c r="F62" s="75"/>
      <c r="G62" s="20"/>
      <c r="H62" s="20"/>
      <c r="I62" s="20"/>
      <c r="J62" s="20"/>
      <c r="K62" s="20"/>
      <c r="L62" s="20"/>
      <c r="M62" s="20"/>
      <c r="N62" s="20"/>
    </row>
    <row r="63" spans="3:18" x14ac:dyDescent="0.3">
      <c r="C63" s="20">
        <v>58</v>
      </c>
      <c r="D63" s="74"/>
      <c r="E63" s="20">
        <v>14</v>
      </c>
      <c r="F63" s="76"/>
      <c r="G63" s="20"/>
      <c r="H63" s="20"/>
      <c r="I63" s="20"/>
      <c r="J63" s="20"/>
      <c r="K63" s="20"/>
      <c r="L63" s="20"/>
      <c r="M63" s="20"/>
      <c r="N63" s="20"/>
    </row>
    <row r="64" spans="3:18" x14ac:dyDescent="0.3">
      <c r="C64" s="20">
        <v>59</v>
      </c>
      <c r="D64" s="74"/>
      <c r="E64" s="20">
        <v>15</v>
      </c>
      <c r="F64" s="79"/>
      <c r="G64" s="20"/>
      <c r="H64" s="20"/>
      <c r="I64" s="20"/>
      <c r="J64" s="20"/>
      <c r="K64" s="20"/>
      <c r="L64" s="20"/>
      <c r="M64" s="20"/>
      <c r="N64" s="20"/>
    </row>
    <row r="65" spans="3:14" x14ac:dyDescent="0.3">
      <c r="C65" s="20">
        <v>60</v>
      </c>
      <c r="D65" s="74"/>
      <c r="E65" s="20">
        <v>16</v>
      </c>
      <c r="F65" s="78"/>
      <c r="G65" s="20"/>
      <c r="H65" s="20"/>
      <c r="I65" s="20"/>
      <c r="J65" s="20"/>
      <c r="K65" s="20"/>
      <c r="L65" s="20"/>
      <c r="M65" s="20"/>
      <c r="N65" s="20"/>
    </row>
    <row r="66" spans="3:14" x14ac:dyDescent="0.3">
      <c r="C66" s="20">
        <v>61</v>
      </c>
      <c r="D66" s="74"/>
      <c r="E66" s="20">
        <v>17</v>
      </c>
      <c r="F66" s="63"/>
      <c r="G66" s="20"/>
      <c r="H66" s="20"/>
      <c r="I66" s="20"/>
      <c r="J66" s="20"/>
      <c r="K66" s="20"/>
      <c r="L66" s="20"/>
      <c r="M66" s="20"/>
      <c r="N66" s="20"/>
    </row>
    <row r="67" spans="3:14" x14ac:dyDescent="0.3">
      <c r="C67" s="20">
        <v>62</v>
      </c>
      <c r="D67" s="75"/>
      <c r="E67" s="20">
        <v>18</v>
      </c>
      <c r="F67" s="62"/>
      <c r="G67" s="20"/>
      <c r="H67" s="20"/>
      <c r="I67" s="20"/>
      <c r="J67" s="20"/>
      <c r="K67" s="20"/>
      <c r="L67" s="20"/>
      <c r="M67" s="20"/>
      <c r="N67" s="20"/>
    </row>
    <row r="68" spans="3:14" x14ac:dyDescent="0.3">
      <c r="C68" s="20">
        <v>63</v>
      </c>
      <c r="D68" s="75"/>
      <c r="E68" s="20">
        <v>19</v>
      </c>
      <c r="F68" s="62"/>
      <c r="G68" s="20"/>
    </row>
    <row r="69" spans="3:14" x14ac:dyDescent="0.3">
      <c r="C69" s="20">
        <v>64</v>
      </c>
      <c r="D69" s="75"/>
      <c r="E69" s="20">
        <v>20</v>
      </c>
      <c r="F69" s="62"/>
      <c r="G69" s="20"/>
    </row>
    <row r="70" spans="3:14" x14ac:dyDescent="0.3">
      <c r="C70" s="20">
        <v>65</v>
      </c>
      <c r="D70" s="75"/>
      <c r="E70" s="20"/>
      <c r="G70" s="20"/>
    </row>
    <row r="71" spans="3:14" x14ac:dyDescent="0.3">
      <c r="C71" s="20">
        <v>66</v>
      </c>
      <c r="D71" s="75"/>
      <c r="E71" s="20"/>
      <c r="G71" s="20"/>
    </row>
    <row r="72" spans="3:14" x14ac:dyDescent="0.3">
      <c r="C72" s="20">
        <v>67</v>
      </c>
      <c r="D72" s="75"/>
      <c r="E72" s="20"/>
      <c r="G72" s="20"/>
    </row>
    <row r="73" spans="3:14" x14ac:dyDescent="0.3">
      <c r="C73" s="20">
        <v>68</v>
      </c>
      <c r="D73" s="75"/>
      <c r="E73" s="20"/>
      <c r="G73" s="20"/>
    </row>
    <row r="74" spans="3:14" x14ac:dyDescent="0.3">
      <c r="C74" s="20">
        <v>69</v>
      </c>
      <c r="D74" s="76"/>
      <c r="E74" s="20"/>
      <c r="G74" s="20"/>
    </row>
    <row r="75" spans="3:14" x14ac:dyDescent="0.3">
      <c r="C75" s="20">
        <v>70</v>
      </c>
      <c r="D75" s="75"/>
      <c r="E75" s="20"/>
      <c r="G75" s="20"/>
    </row>
    <row r="76" spans="3:14" x14ac:dyDescent="0.3">
      <c r="C76" s="20">
        <v>71</v>
      </c>
      <c r="D76" s="75"/>
      <c r="E76" s="20"/>
      <c r="G76" s="20"/>
    </row>
    <row r="77" spans="3:14" x14ac:dyDescent="0.3">
      <c r="C77" s="20">
        <v>72</v>
      </c>
      <c r="D77" s="75"/>
      <c r="E77" s="20"/>
      <c r="G77" s="20"/>
    </row>
    <row r="78" spans="3:14" x14ac:dyDescent="0.3">
      <c r="C78" s="20">
        <v>73</v>
      </c>
      <c r="D78" s="75"/>
      <c r="E78" s="20"/>
      <c r="G78" s="61"/>
    </row>
    <row r="79" spans="3:14" x14ac:dyDescent="0.3">
      <c r="C79" s="20">
        <v>74</v>
      </c>
      <c r="D79" s="75"/>
      <c r="E79" s="20"/>
    </row>
    <row r="80" spans="3:14" x14ac:dyDescent="0.3">
      <c r="C80" s="20">
        <v>75</v>
      </c>
      <c r="E80" s="20"/>
      <c r="G80" s="20"/>
    </row>
    <row r="81" spans="3:7" x14ac:dyDescent="0.3">
      <c r="C81" s="20">
        <v>76</v>
      </c>
      <c r="D81" s="75"/>
      <c r="E81" s="20"/>
      <c r="G81" s="20"/>
    </row>
    <row r="82" spans="3:7" x14ac:dyDescent="0.3">
      <c r="C82" s="20">
        <v>77</v>
      </c>
      <c r="D82" s="65"/>
    </row>
    <row r="83" spans="3:7" x14ac:dyDescent="0.3">
      <c r="C83" s="20">
        <v>78</v>
      </c>
      <c r="D83" s="67"/>
    </row>
    <row r="84" spans="3:7" x14ac:dyDescent="0.3">
      <c r="C84" s="20">
        <v>79</v>
      </c>
    </row>
    <row r="85" spans="3:7" x14ac:dyDescent="0.3">
      <c r="C85" s="20">
        <v>80</v>
      </c>
    </row>
    <row r="86" spans="3:7" x14ac:dyDescent="0.3">
      <c r="C86" s="20">
        <v>81</v>
      </c>
      <c r="D86" s="61"/>
    </row>
    <row r="87" spans="3:7" x14ac:dyDescent="0.3">
      <c r="C87" s="20">
        <v>82</v>
      </c>
    </row>
    <row r="88" spans="3:7" x14ac:dyDescent="0.3">
      <c r="C88" s="20">
        <v>83</v>
      </c>
    </row>
    <row r="89" spans="3:7" x14ac:dyDescent="0.3">
      <c r="C89" s="20">
        <v>84</v>
      </c>
    </row>
    <row r="90" spans="3:7" x14ac:dyDescent="0.3">
      <c r="C90" s="61"/>
    </row>
    <row r="91" spans="3:7" x14ac:dyDescent="0.3">
      <c r="C91" s="61"/>
    </row>
    <row r="92" spans="3:7" x14ac:dyDescent="0.3">
      <c r="C92" s="61"/>
    </row>
    <row r="93" spans="3:7" x14ac:dyDescent="0.3">
      <c r="C93" s="61"/>
    </row>
    <row r="94" spans="3:7" x14ac:dyDescent="0.3">
      <c r="C94" s="61"/>
    </row>
    <row r="95" spans="3:7" x14ac:dyDescent="0.3">
      <c r="C95" s="61"/>
    </row>
    <row r="96" spans="3:7" x14ac:dyDescent="0.3">
      <c r="C96" s="61"/>
    </row>
    <row r="97" spans="3:3" x14ac:dyDescent="0.3">
      <c r="C97" s="61"/>
    </row>
    <row r="98" spans="3:3" x14ac:dyDescent="0.3">
      <c r="C98" s="61"/>
    </row>
    <row r="99" spans="3:3" x14ac:dyDescent="0.3">
      <c r="C99" s="61"/>
    </row>
  </sheetData>
  <pageMargins left="0.70866141732283472" right="0.70866141732283472" top="0.74803149606299213" bottom="0.74803149606299213" header="0.31496062992125984" footer="0.31496062992125984"/>
  <pageSetup paperSize="9" scale="90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700E6-87F7-4377-9881-4E33FF2D1595}">
  <dimension ref="B3:L18"/>
  <sheetViews>
    <sheetView workbookViewId="0">
      <selection activeCell="B5" sqref="B5:B16"/>
    </sheetView>
  </sheetViews>
  <sheetFormatPr defaultRowHeight="14.4" x14ac:dyDescent="0.3"/>
  <cols>
    <col min="2" max="2" width="14.6640625" customWidth="1"/>
    <col min="5" max="5" width="13.33203125" customWidth="1"/>
    <col min="6" max="6" width="31.44140625" customWidth="1"/>
    <col min="8" max="8" width="31.44140625" customWidth="1"/>
    <col min="10" max="10" width="12.109375" customWidth="1"/>
    <col min="11" max="11" width="12" customWidth="1"/>
  </cols>
  <sheetData>
    <row r="3" spans="2:12" ht="46.2" x14ac:dyDescent="0.85">
      <c r="B3" s="54"/>
      <c r="C3" s="56"/>
      <c r="D3" s="56"/>
      <c r="E3" s="71"/>
      <c r="F3" s="72" t="s">
        <v>39</v>
      </c>
      <c r="G3" s="71"/>
      <c r="H3" s="71"/>
      <c r="I3" s="71"/>
      <c r="J3" s="71"/>
      <c r="K3" s="71"/>
      <c r="L3" s="73"/>
    </row>
    <row r="4" spans="2:12" ht="46.2" x14ac:dyDescent="0.85">
      <c r="B4" s="6" t="s">
        <v>11</v>
      </c>
      <c r="E4" s="72" t="s">
        <v>33</v>
      </c>
      <c r="F4" s="72" t="s">
        <v>34</v>
      </c>
      <c r="G4" s="72" t="s">
        <v>35</v>
      </c>
      <c r="H4" s="72" t="s">
        <v>34</v>
      </c>
      <c r="I4" s="72" t="s">
        <v>35</v>
      </c>
      <c r="J4" s="72" t="s">
        <v>36</v>
      </c>
      <c r="K4" s="72" t="s">
        <v>36</v>
      </c>
      <c r="L4" s="73"/>
    </row>
    <row r="5" spans="2:12" ht="46.2" x14ac:dyDescent="0.85">
      <c r="B5" s="3"/>
      <c r="E5" s="71">
        <v>1</v>
      </c>
      <c r="F5" s="71">
        <v>0</v>
      </c>
      <c r="G5" s="71"/>
      <c r="H5" s="71">
        <v>0</v>
      </c>
      <c r="I5" s="71" t="s">
        <v>37</v>
      </c>
      <c r="J5" s="71"/>
      <c r="K5" s="71"/>
      <c r="L5" s="73"/>
    </row>
    <row r="6" spans="2:12" ht="46.2" x14ac:dyDescent="0.85">
      <c r="B6" s="3"/>
      <c r="E6" s="71">
        <v>2</v>
      </c>
      <c r="F6" s="71">
        <v>0</v>
      </c>
      <c r="G6" s="71" t="s">
        <v>37</v>
      </c>
      <c r="H6" s="71">
        <v>0</v>
      </c>
      <c r="I6" s="71"/>
      <c r="J6" s="71"/>
      <c r="K6" s="71"/>
      <c r="L6" s="73"/>
    </row>
    <row r="7" spans="2:12" ht="46.2" x14ac:dyDescent="0.85">
      <c r="B7" s="3"/>
      <c r="E7" s="71">
        <v>3</v>
      </c>
      <c r="F7" s="71">
        <v>0</v>
      </c>
      <c r="G7" s="71" t="s">
        <v>37</v>
      </c>
      <c r="H7" s="71">
        <v>0</v>
      </c>
      <c r="I7" s="71" t="s">
        <v>37</v>
      </c>
      <c r="J7" s="71"/>
      <c r="K7" s="71"/>
      <c r="L7" s="73"/>
    </row>
    <row r="8" spans="2:12" ht="46.2" x14ac:dyDescent="0.85">
      <c r="B8" s="3"/>
      <c r="E8" s="71">
        <v>4</v>
      </c>
      <c r="F8" s="71">
        <v>0</v>
      </c>
      <c r="G8" s="71" t="s">
        <v>37</v>
      </c>
      <c r="H8" s="71">
        <v>0</v>
      </c>
      <c r="I8" s="71" t="s">
        <v>37</v>
      </c>
      <c r="J8" s="71"/>
      <c r="K8" s="71"/>
      <c r="L8" s="73"/>
    </row>
    <row r="9" spans="2:12" ht="46.2" x14ac:dyDescent="0.85">
      <c r="B9" s="3"/>
      <c r="E9" s="71">
        <v>5</v>
      </c>
      <c r="F9" s="71">
        <v>0</v>
      </c>
      <c r="G9" s="71" t="s">
        <v>37</v>
      </c>
      <c r="H9" s="71">
        <v>0</v>
      </c>
      <c r="I9" s="71" t="s">
        <v>37</v>
      </c>
      <c r="J9" s="71"/>
      <c r="K9" s="71"/>
      <c r="L9" s="73"/>
    </row>
    <row r="10" spans="2:12" ht="46.2" x14ac:dyDescent="0.85">
      <c r="B10" s="3"/>
      <c r="E10" s="71">
        <v>6</v>
      </c>
      <c r="F10" s="71">
        <v>0</v>
      </c>
      <c r="G10" s="71" t="s">
        <v>37</v>
      </c>
      <c r="H10" s="71">
        <v>0</v>
      </c>
      <c r="I10" s="71" t="s">
        <v>37</v>
      </c>
      <c r="J10" s="71"/>
      <c r="K10" s="71"/>
      <c r="L10" s="73"/>
    </row>
    <row r="11" spans="2:12" ht="46.2" x14ac:dyDescent="0.85">
      <c r="B11" s="3"/>
      <c r="E11" s="71">
        <v>7</v>
      </c>
      <c r="F11" s="71">
        <v>0</v>
      </c>
      <c r="G11" s="71"/>
      <c r="H11" s="71">
        <v>0</v>
      </c>
      <c r="I11" s="71"/>
      <c r="J11" s="71"/>
      <c r="K11" s="71"/>
      <c r="L11" s="73"/>
    </row>
    <row r="12" spans="2:12" x14ac:dyDescent="0.3">
      <c r="B12" s="3"/>
    </row>
    <row r="13" spans="2:12" x14ac:dyDescent="0.3">
      <c r="B13" s="3"/>
    </row>
    <row r="14" spans="2:12" x14ac:dyDescent="0.3">
      <c r="B14" s="3"/>
    </row>
    <row r="15" spans="2:12" x14ac:dyDescent="0.3">
      <c r="B15" s="3"/>
    </row>
    <row r="16" spans="2:12" x14ac:dyDescent="0.3">
      <c r="B16" s="3"/>
    </row>
    <row r="17" spans="2:2" x14ac:dyDescent="0.3">
      <c r="B17" s="3"/>
    </row>
    <row r="18" spans="2:2" x14ac:dyDescent="0.3">
      <c r="B1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Fixtures</vt:lpstr>
      <vt:lpstr>Options</vt:lpstr>
      <vt:lpstr>Players</vt:lpstr>
      <vt:lpstr>weekly sheet</vt:lpstr>
      <vt:lpstr>home</vt:lpstr>
      <vt:lpstr>homescore</vt:lpstr>
      <vt:lpstr>Fixtures!Print_Area</vt:lpstr>
      <vt:lpstr>Players!Print_Area</vt:lpstr>
      <vt:lpstr>visitor</vt:lpstr>
      <vt:lpstr>visitorscore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 Podlešák</dc:creator>
  <cp:keywords/>
  <dc:description/>
  <cp:lastModifiedBy>Pat Downes</cp:lastModifiedBy>
  <cp:revision/>
  <cp:lastPrinted>2026-09-02T09:16:39Z</cp:lastPrinted>
  <dcterms:created xsi:type="dcterms:W3CDTF">2022-10-18T19:43:12Z</dcterms:created>
  <dcterms:modified xsi:type="dcterms:W3CDTF">2026-09-07T11:17:18Z</dcterms:modified>
  <cp:category/>
  <cp:contentStatus/>
</cp:coreProperties>
</file>